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_06\Desktop\Прейскурант 2021\"/>
    </mc:Choice>
  </mc:AlternateContent>
  <xr:revisionPtr revIDLastSave="0" documentId="13_ncr:1_{3E9EB5A9-E884-4B50-911B-7A5FE2C597E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ейскурант 2021" sheetId="2" r:id="rId1"/>
  </sheets>
  <externalReferences>
    <externalReference r:id="rId2"/>
  </externalReferences>
  <definedNames>
    <definedName name="_Hlk83648582" localSheetId="0">'Прейскурант 2021'!$A$529</definedName>
    <definedName name="_xlnm._FilterDatabase" localSheetId="0" hidden="1">'Прейскурант 2021'!$A$9:$E$1448</definedName>
    <definedName name="Z_2058FBD0_9825_41D9_8D58_E4EE97742D5B_.wvu.Rows" localSheetId="0">'Прейскурант 2021'!#REF!,'Прейскурант 2021'!#REF!,'Прейскурант 2021'!$1223:$1223,'Прейскурант 2021'!$1225:$1225</definedName>
    <definedName name="Z_306DF613_06B9_4E5C_8BCB_60B1B9D7D62C_.wvu.Cols" localSheetId="0" hidden="1">'Прейскурант 2021'!#REF!</definedName>
    <definedName name="Z_306DF613_06B9_4E5C_8BCB_60B1B9D7D62C_.wvu.FilterData" localSheetId="0" hidden="1">'Прейскурант 2021'!$A$11:$E$1448</definedName>
    <definedName name="Z_306DF613_06B9_4E5C_8BCB_60B1B9D7D62C_.wvu.PrintArea" localSheetId="0" hidden="1">'Прейскурант 2021'!$A$1200:$E$1239</definedName>
    <definedName name="Z_390069C1_81F7_42E8_88F4_C9A9C8229445_.wvu.Cols" localSheetId="0" hidden="1">'Прейскурант 2021'!#REF!</definedName>
    <definedName name="Z_390069C1_81F7_42E8_88F4_C9A9C8229445_.wvu.FilterData" localSheetId="0" hidden="1">'Прейскурант 2021'!$A$9:$E$1448</definedName>
    <definedName name="Z_390069C1_81F7_42E8_88F4_C9A9C8229445_.wvu.PrintArea" localSheetId="0" hidden="1">'Прейскурант 2021'!$A$1:$E$1480</definedName>
    <definedName name="Z_6CA7BB43_740B_4F86_A46A_9E7922B9437D_.wvu.Rows" localSheetId="0">'Прейскурант 2021'!#REF!,'Прейскурант 2021'!#REF!,'Прейскурант 2021'!$1223:$1223,'Прейскурант 2021'!$1225:$1225</definedName>
    <definedName name="Z_79B50FC2_7A6C_49D0_879D_BDE8EE64ED1F_.wvu.FilterData" localSheetId="0">'Прейскурант 2021'!$A$1:$B$1480</definedName>
    <definedName name="Z_CFDBF117_6DC0_45C3_8AE0_98BFF12254BB_.wvu.PrintArea" localSheetId="0">'Прейскурант 2021'!$A$1:$D$1237</definedName>
    <definedName name="Z_CFDBF117_6DC0_45C3_8AE0_98BFF12254BB_.wvu.Rows" localSheetId="0">'Прейскурант 2021'!#REF!,'Прейскурант 2021'!#REF!,'Прейскурант 2021'!$1223:$1223,'Прейскурант 2021'!$1225:$1225</definedName>
    <definedName name="Z_E06D83CB_AFE8_4080_9138_E48DDFB7764E_.wvu.PrintArea" localSheetId="0">'Прейскурант 2021'!$A$1200:$D$1239</definedName>
    <definedName name="Z_E06D83CB_AFE8_4080_9138_E48DDFB7764E_.wvu.Rows" localSheetId="0">'Прейскурант 2021'!#REF!,'Прейскурант 2021'!#REF!,'Прейскурант 2021'!$1223:$1223,'Прейскурант 2021'!$1225:$1225</definedName>
    <definedName name="Z_EB0DB27F_BE30_4361_99B7_6858D698D98A_.wvu.PrintArea" localSheetId="0">'Прейскурант 2021'!$A$1:$D$1235</definedName>
    <definedName name="Z_EB0DB27F_BE30_4361_99B7_6858D698D98A_.wvu.Rows" localSheetId="0">'Прейскурант 2021'!#REF!,'Прейскурант 2021'!#REF!,'Прейскурант 2021'!$1223:$1223,'Прейскурант 2021'!$1225:$1225</definedName>
    <definedName name="_xlnm.Print_Area" localSheetId="0">'Прейскурант 2021'!$A$1:$Q$1484</definedName>
  </definedNames>
  <calcPr calcId="181029" refMode="R1C1"/>
  <customWorkbookViews>
    <customWorkbookView name="sgm_05 - Личное представление" guid="{306DF613-06B9-4E5C-8BCB-60B1B9D7D62C}" mergeInterval="0" personalView="1" xWindow="9" yWindow="31" windowWidth="958" windowHeight="719" tabRatio="500" activeSheetId="1" showComments="commIndAndComment"/>
    <customWorkbookView name="econom_07 - Личное представление" guid="{390069C1-81F7-42E8-88F4-C9A9C8229445}" mergeInterval="0" personalView="1" maximized="1" xWindow="1" yWindow="1" windowWidth="1440" windowHeight="680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2" i="2" l="1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I571" i="2" l="1"/>
  <c r="I570" i="2"/>
  <c r="I569" i="2"/>
  <c r="I568" i="2"/>
  <c r="I567" i="2"/>
  <c r="I566" i="2"/>
  <c r="I565" i="2"/>
  <c r="I564" i="2"/>
  <c r="I563" i="2"/>
  <c r="I562" i="2"/>
  <c r="I561" i="2"/>
  <c r="I560" i="2"/>
  <c r="I559" i="2"/>
  <c r="I551" i="2"/>
  <c r="I550" i="2"/>
  <c r="I549" i="2"/>
  <c r="I548" i="2"/>
  <c r="I547" i="2"/>
  <c r="I546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26" i="2"/>
  <c r="I527" i="2"/>
  <c r="I528" i="2"/>
  <c r="I543" i="2"/>
  <c r="I544" i="2"/>
  <c r="I545" i="2"/>
  <c r="I552" i="2"/>
  <c r="I553" i="2"/>
  <c r="I554" i="2"/>
  <c r="I555" i="2"/>
  <c r="I556" i="2"/>
  <c r="I557" i="2"/>
  <c r="I558" i="2"/>
  <c r="E1293" i="2"/>
  <c r="D1293" i="2" s="1"/>
  <c r="I1293" i="2"/>
  <c r="E1273" i="2"/>
  <c r="D1273" i="2" s="1"/>
  <c r="E1260" i="2"/>
  <c r="D1260" i="2" s="1"/>
  <c r="E1182" i="2"/>
  <c r="D1182" i="2" s="1"/>
  <c r="I1182" i="2"/>
  <c r="G1293" i="2" l="1"/>
  <c r="G1273" i="2"/>
  <c r="G1260" i="2"/>
  <c r="G1182" i="2"/>
  <c r="F1164" i="2"/>
  <c r="F1163" i="2"/>
  <c r="I212" i="2" l="1"/>
  <c r="S212" i="2" s="1"/>
  <c r="S1199" i="2" l="1"/>
  <c r="F611" i="2" l="1"/>
  <c r="E14" i="2" l="1"/>
  <c r="D14" i="2" s="1"/>
  <c r="N14" i="2" s="1"/>
  <c r="E15" i="2"/>
  <c r="D15" i="2" s="1"/>
  <c r="E16" i="2"/>
  <c r="D16" i="2" s="1"/>
  <c r="E17" i="2"/>
  <c r="D17" i="2" s="1"/>
  <c r="N17" i="2" s="1"/>
  <c r="E18" i="2"/>
  <c r="D18" i="2" s="1"/>
  <c r="N18" i="2" s="1"/>
  <c r="E19" i="2"/>
  <c r="D19" i="2" s="1"/>
  <c r="E20" i="2"/>
  <c r="D20" i="2" s="1"/>
  <c r="E21" i="2"/>
  <c r="D21" i="2" s="1"/>
  <c r="N21" i="2" s="1"/>
  <c r="E22" i="2"/>
  <c r="D22" i="2" s="1"/>
  <c r="N22" i="2" s="1"/>
  <c r="E23" i="2"/>
  <c r="D23" i="2" s="1"/>
  <c r="E24" i="2"/>
  <c r="D24" i="2" s="1"/>
  <c r="E25" i="2"/>
  <c r="D25" i="2" s="1"/>
  <c r="N25" i="2" s="1"/>
  <c r="E26" i="2"/>
  <c r="D26" i="2" s="1"/>
  <c r="E27" i="2"/>
  <c r="D27" i="2" s="1"/>
  <c r="E28" i="2"/>
  <c r="D28" i="2" s="1"/>
  <c r="E29" i="2"/>
  <c r="D29" i="2" s="1"/>
  <c r="N29" i="2" s="1"/>
  <c r="E30" i="2"/>
  <c r="D30" i="2" s="1"/>
  <c r="E31" i="2"/>
  <c r="D31" i="2" s="1"/>
  <c r="E32" i="2"/>
  <c r="D32" i="2" s="1"/>
  <c r="E33" i="2"/>
  <c r="D33" i="2" s="1"/>
  <c r="N33" i="2" s="1"/>
  <c r="E34" i="2"/>
  <c r="D34" i="2" s="1"/>
  <c r="E35" i="2"/>
  <c r="D35" i="2" s="1"/>
  <c r="E36" i="2"/>
  <c r="D36" i="2" s="1"/>
  <c r="E37" i="2"/>
  <c r="D37" i="2" s="1"/>
  <c r="N37" i="2" s="1"/>
  <c r="E42" i="2"/>
  <c r="D42" i="2" s="1"/>
  <c r="N42" i="2" s="1"/>
  <c r="E43" i="2"/>
  <c r="D43" i="2" s="1"/>
  <c r="E44" i="2"/>
  <c r="D44" i="2" s="1"/>
  <c r="E45" i="2"/>
  <c r="D45" i="2" s="1"/>
  <c r="N45" i="2" s="1"/>
  <c r="E46" i="2"/>
  <c r="D46" i="2" s="1"/>
  <c r="N46" i="2" s="1"/>
  <c r="E48" i="2"/>
  <c r="D48" i="2" s="1"/>
  <c r="E49" i="2"/>
  <c r="D49" i="2" s="1"/>
  <c r="E50" i="2"/>
  <c r="D50" i="2" s="1"/>
  <c r="N50" i="2" s="1"/>
  <c r="E51" i="2"/>
  <c r="D51" i="2" s="1"/>
  <c r="E52" i="2"/>
  <c r="D52" i="2" s="1"/>
  <c r="E53" i="2"/>
  <c r="D53" i="2" s="1"/>
  <c r="E54" i="2"/>
  <c r="D54" i="2" s="1"/>
  <c r="N54" i="2" s="1"/>
  <c r="E56" i="2"/>
  <c r="D56" i="2" s="1"/>
  <c r="N56" i="2" s="1"/>
  <c r="E59" i="2"/>
  <c r="D59" i="2" s="1"/>
  <c r="E60" i="2"/>
  <c r="D60" i="2" s="1"/>
  <c r="E61" i="2"/>
  <c r="D61" i="2" s="1"/>
  <c r="N61" i="2" s="1"/>
  <c r="E62" i="2"/>
  <c r="D62" i="2" s="1"/>
  <c r="N62" i="2" s="1"/>
  <c r="E63" i="2"/>
  <c r="D63" i="2" s="1"/>
  <c r="E64" i="2"/>
  <c r="D64" i="2" s="1"/>
  <c r="E65" i="2"/>
  <c r="D65" i="2" s="1"/>
  <c r="N65" i="2" s="1"/>
  <c r="E66" i="2"/>
  <c r="D66" i="2" s="1"/>
  <c r="E67" i="2"/>
  <c r="D67" i="2" s="1"/>
  <c r="E68" i="2"/>
  <c r="D68" i="2" s="1"/>
  <c r="E69" i="2"/>
  <c r="D69" i="2" s="1"/>
  <c r="N69" i="2" s="1"/>
  <c r="E70" i="2"/>
  <c r="D70" i="2" s="1"/>
  <c r="E71" i="2"/>
  <c r="D71" i="2" s="1"/>
  <c r="E73" i="2"/>
  <c r="D73" i="2" s="1"/>
  <c r="E74" i="2"/>
  <c r="D74" i="2" s="1"/>
  <c r="N74" i="2" s="1"/>
  <c r="E75" i="2"/>
  <c r="D75" i="2" s="1"/>
  <c r="N75" i="2" s="1"/>
  <c r="E76" i="2"/>
  <c r="D76" i="2" s="1"/>
  <c r="E77" i="2"/>
  <c r="D77" i="2" s="1"/>
  <c r="N77" i="2" s="1"/>
  <c r="E78" i="2"/>
  <c r="D78" i="2" s="1"/>
  <c r="N78" i="2" s="1"/>
  <c r="E79" i="2"/>
  <c r="D79" i="2" s="1"/>
  <c r="N79" i="2" s="1"/>
  <c r="E80" i="2"/>
  <c r="D80" i="2" s="1"/>
  <c r="N80" i="2" s="1"/>
  <c r="E81" i="2"/>
  <c r="D81" i="2" s="1"/>
  <c r="N81" i="2" s="1"/>
  <c r="E82" i="2"/>
  <c r="D82" i="2" s="1"/>
  <c r="N82" i="2" s="1"/>
  <c r="E83" i="2"/>
  <c r="D83" i="2" s="1"/>
  <c r="N83" i="2" s="1"/>
  <c r="E84" i="2"/>
  <c r="D84" i="2" s="1"/>
  <c r="N84" i="2" s="1"/>
  <c r="E85" i="2"/>
  <c r="D85" i="2" s="1"/>
  <c r="N85" i="2" s="1"/>
  <c r="E87" i="2"/>
  <c r="D87" i="2" s="1"/>
  <c r="N87" i="2" s="1"/>
  <c r="E88" i="2"/>
  <c r="D88" i="2" s="1"/>
  <c r="N88" i="2" s="1"/>
  <c r="E89" i="2"/>
  <c r="D89" i="2" s="1"/>
  <c r="N89" i="2" s="1"/>
  <c r="E90" i="2"/>
  <c r="D90" i="2" s="1"/>
  <c r="N90" i="2" s="1"/>
  <c r="E91" i="2"/>
  <c r="E92" i="2"/>
  <c r="D92" i="2" s="1"/>
  <c r="N92" i="2" s="1"/>
  <c r="E93" i="2"/>
  <c r="D93" i="2" s="1"/>
  <c r="N93" i="2" s="1"/>
  <c r="E94" i="2"/>
  <c r="D94" i="2" s="1"/>
  <c r="N94" i="2" s="1"/>
  <c r="E95" i="2"/>
  <c r="D95" i="2" s="1"/>
  <c r="N95" i="2" s="1"/>
  <c r="E96" i="2"/>
  <c r="D96" i="2" s="1"/>
  <c r="N96" i="2" s="1"/>
  <c r="E97" i="2"/>
  <c r="D97" i="2" s="1"/>
  <c r="N97" i="2" s="1"/>
  <c r="E98" i="2"/>
  <c r="D98" i="2" s="1"/>
  <c r="N98" i="2" s="1"/>
  <c r="E99" i="2"/>
  <c r="D99" i="2" s="1"/>
  <c r="N99" i="2" s="1"/>
  <c r="E100" i="2"/>
  <c r="E101" i="2"/>
  <c r="D101" i="2" s="1"/>
  <c r="N101" i="2" s="1"/>
  <c r="E102" i="2"/>
  <c r="D102" i="2" s="1"/>
  <c r="N102" i="2" s="1"/>
  <c r="E103" i="2"/>
  <c r="E105" i="2"/>
  <c r="D105" i="2" s="1"/>
  <c r="N105" i="2" s="1"/>
  <c r="E106" i="2"/>
  <c r="D106" i="2" s="1"/>
  <c r="N106" i="2" s="1"/>
  <c r="E107" i="2"/>
  <c r="D107" i="2" s="1"/>
  <c r="N107" i="2" s="1"/>
  <c r="E108" i="2"/>
  <c r="D108" i="2" s="1"/>
  <c r="N108" i="2" s="1"/>
  <c r="E109" i="2"/>
  <c r="D109" i="2" s="1"/>
  <c r="N109" i="2" s="1"/>
  <c r="E110" i="2"/>
  <c r="D110" i="2" s="1"/>
  <c r="N110" i="2" s="1"/>
  <c r="E111" i="2"/>
  <c r="D111" i="2" s="1"/>
  <c r="N111" i="2" s="1"/>
  <c r="E112" i="2"/>
  <c r="D112" i="2" s="1"/>
  <c r="N112" i="2" s="1"/>
  <c r="E113" i="2"/>
  <c r="D113" i="2" s="1"/>
  <c r="N113" i="2" s="1"/>
  <c r="E114" i="2"/>
  <c r="D114" i="2" s="1"/>
  <c r="N114" i="2" s="1"/>
  <c r="E116" i="2"/>
  <c r="D116" i="2" s="1"/>
  <c r="N116" i="2" s="1"/>
  <c r="E117" i="2"/>
  <c r="D117" i="2" s="1"/>
  <c r="N117" i="2" s="1"/>
  <c r="E118" i="2"/>
  <c r="D118" i="2" s="1"/>
  <c r="N118" i="2" s="1"/>
  <c r="E119" i="2"/>
  <c r="D119" i="2" s="1"/>
  <c r="N119" i="2" s="1"/>
  <c r="E120" i="2"/>
  <c r="D120" i="2" s="1"/>
  <c r="N120" i="2" s="1"/>
  <c r="E121" i="2"/>
  <c r="D121" i="2" s="1"/>
  <c r="N121" i="2" s="1"/>
  <c r="E123" i="2"/>
  <c r="D123" i="2" s="1"/>
  <c r="N123" i="2" s="1"/>
  <c r="E124" i="2"/>
  <c r="D124" i="2" s="1"/>
  <c r="N124" i="2" s="1"/>
  <c r="E125" i="2"/>
  <c r="D125" i="2" s="1"/>
  <c r="N125" i="2" s="1"/>
  <c r="E126" i="2"/>
  <c r="D126" i="2" s="1"/>
  <c r="N126" i="2" s="1"/>
  <c r="E127" i="2"/>
  <c r="D127" i="2" s="1"/>
  <c r="N127" i="2" s="1"/>
  <c r="E128" i="2"/>
  <c r="D128" i="2" s="1"/>
  <c r="N128" i="2" s="1"/>
  <c r="E129" i="2"/>
  <c r="D129" i="2" s="1"/>
  <c r="N129" i="2" s="1"/>
  <c r="E130" i="2"/>
  <c r="D130" i="2" s="1"/>
  <c r="N130" i="2" s="1"/>
  <c r="E131" i="2"/>
  <c r="D131" i="2" s="1"/>
  <c r="N131" i="2" s="1"/>
  <c r="E132" i="2"/>
  <c r="D132" i="2" s="1"/>
  <c r="N132" i="2" s="1"/>
  <c r="E133" i="2"/>
  <c r="D133" i="2" s="1"/>
  <c r="N133" i="2" s="1"/>
  <c r="E134" i="2"/>
  <c r="D134" i="2" s="1"/>
  <c r="N134" i="2" s="1"/>
  <c r="E135" i="2"/>
  <c r="D135" i="2" s="1"/>
  <c r="N135" i="2" s="1"/>
  <c r="E138" i="2"/>
  <c r="D138" i="2" s="1"/>
  <c r="N138" i="2" s="1"/>
  <c r="E139" i="2"/>
  <c r="D139" i="2" s="1"/>
  <c r="N139" i="2" s="1"/>
  <c r="E140" i="2"/>
  <c r="D140" i="2" s="1"/>
  <c r="N140" i="2" s="1"/>
  <c r="E141" i="2"/>
  <c r="D141" i="2" s="1"/>
  <c r="N141" i="2" s="1"/>
  <c r="E142" i="2"/>
  <c r="D142" i="2" s="1"/>
  <c r="N142" i="2" s="1"/>
  <c r="E143" i="2"/>
  <c r="D143" i="2" s="1"/>
  <c r="N143" i="2" s="1"/>
  <c r="E145" i="2"/>
  <c r="D145" i="2" s="1"/>
  <c r="N145" i="2" s="1"/>
  <c r="E146" i="2"/>
  <c r="D146" i="2" s="1"/>
  <c r="N146" i="2" s="1"/>
  <c r="E147" i="2"/>
  <c r="D147" i="2" s="1"/>
  <c r="N147" i="2" s="1"/>
  <c r="E148" i="2"/>
  <c r="D148" i="2" s="1"/>
  <c r="N148" i="2" s="1"/>
  <c r="E149" i="2"/>
  <c r="D149" i="2" s="1"/>
  <c r="N149" i="2" s="1"/>
  <c r="E151" i="2"/>
  <c r="D151" i="2" s="1"/>
  <c r="N151" i="2" s="1"/>
  <c r="E152" i="2"/>
  <c r="D152" i="2" s="1"/>
  <c r="N152" i="2" s="1"/>
  <c r="E153" i="2"/>
  <c r="D153" i="2" s="1"/>
  <c r="N153" i="2" s="1"/>
  <c r="E155" i="2"/>
  <c r="D155" i="2" s="1"/>
  <c r="N155" i="2" s="1"/>
  <c r="E157" i="2"/>
  <c r="D157" i="2" s="1"/>
  <c r="N157" i="2" s="1"/>
  <c r="E159" i="2"/>
  <c r="D159" i="2" s="1"/>
  <c r="N159" i="2" s="1"/>
  <c r="E162" i="2"/>
  <c r="D162" i="2" s="1"/>
  <c r="N162" i="2" s="1"/>
  <c r="E163" i="2"/>
  <c r="D163" i="2" s="1"/>
  <c r="N163" i="2" s="1"/>
  <c r="E164" i="2"/>
  <c r="D164" i="2" s="1"/>
  <c r="N164" i="2" s="1"/>
  <c r="E165" i="2"/>
  <c r="D165" i="2" s="1"/>
  <c r="N165" i="2" s="1"/>
  <c r="E166" i="2"/>
  <c r="D166" i="2" s="1"/>
  <c r="N166" i="2" s="1"/>
  <c r="E167" i="2"/>
  <c r="D167" i="2" s="1"/>
  <c r="N167" i="2" s="1"/>
  <c r="E168" i="2"/>
  <c r="D168" i="2" s="1"/>
  <c r="N168" i="2" s="1"/>
  <c r="E169" i="2"/>
  <c r="D169" i="2" s="1"/>
  <c r="N169" i="2" s="1"/>
  <c r="E170" i="2"/>
  <c r="D170" i="2" s="1"/>
  <c r="N170" i="2" s="1"/>
  <c r="E171" i="2"/>
  <c r="D171" i="2" s="1"/>
  <c r="N171" i="2" s="1"/>
  <c r="E172" i="2"/>
  <c r="D172" i="2" s="1"/>
  <c r="N172" i="2" s="1"/>
  <c r="E173" i="2"/>
  <c r="D173" i="2" s="1"/>
  <c r="N173" i="2" s="1"/>
  <c r="E174" i="2"/>
  <c r="D174" i="2" s="1"/>
  <c r="N174" i="2" s="1"/>
  <c r="E175" i="2"/>
  <c r="D175" i="2" s="1"/>
  <c r="N175" i="2" s="1"/>
  <c r="E176" i="2"/>
  <c r="D176" i="2" s="1"/>
  <c r="N176" i="2" s="1"/>
  <c r="E177" i="2"/>
  <c r="D177" i="2" s="1"/>
  <c r="N177" i="2" s="1"/>
  <c r="E178" i="2"/>
  <c r="D178" i="2" s="1"/>
  <c r="N178" i="2" s="1"/>
  <c r="E179" i="2"/>
  <c r="D179" i="2" s="1"/>
  <c r="N179" i="2" s="1"/>
  <c r="E180" i="2"/>
  <c r="D180" i="2" s="1"/>
  <c r="N180" i="2" s="1"/>
  <c r="E181" i="2"/>
  <c r="D181" i="2" s="1"/>
  <c r="N181" i="2" s="1"/>
  <c r="E182" i="2"/>
  <c r="D182" i="2" s="1"/>
  <c r="N182" i="2" s="1"/>
  <c r="E183" i="2"/>
  <c r="D183" i="2" s="1"/>
  <c r="N183" i="2" s="1"/>
  <c r="E184" i="2"/>
  <c r="E185" i="2"/>
  <c r="D185" i="2" s="1"/>
  <c r="N185" i="2" s="1"/>
  <c r="E186" i="2"/>
  <c r="D186" i="2" s="1"/>
  <c r="N186" i="2" s="1"/>
  <c r="E187" i="2"/>
  <c r="D187" i="2" s="1"/>
  <c r="N187" i="2" s="1"/>
  <c r="E188" i="2"/>
  <c r="E189" i="2"/>
  <c r="D189" i="2" s="1"/>
  <c r="N189" i="2" s="1"/>
  <c r="E190" i="2"/>
  <c r="D190" i="2" s="1"/>
  <c r="N190" i="2" s="1"/>
  <c r="E191" i="2"/>
  <c r="D191" i="2" s="1"/>
  <c r="N191" i="2" s="1"/>
  <c r="E192" i="2"/>
  <c r="E193" i="2"/>
  <c r="D193" i="2" s="1"/>
  <c r="N193" i="2" s="1"/>
  <c r="E194" i="2"/>
  <c r="D194" i="2" s="1"/>
  <c r="N194" i="2" s="1"/>
  <c r="E195" i="2"/>
  <c r="D195" i="2" s="1"/>
  <c r="N195" i="2" s="1"/>
  <c r="E196" i="2"/>
  <c r="D196" i="2" s="1"/>
  <c r="N196" i="2" s="1"/>
  <c r="E197" i="2"/>
  <c r="D197" i="2" s="1"/>
  <c r="N197" i="2" s="1"/>
  <c r="E198" i="2"/>
  <c r="D198" i="2" s="1"/>
  <c r="N198" i="2" s="1"/>
  <c r="E199" i="2"/>
  <c r="D199" i="2" s="1"/>
  <c r="N199" i="2" s="1"/>
  <c r="E200" i="2"/>
  <c r="D200" i="2" s="1"/>
  <c r="N200" i="2" s="1"/>
  <c r="E201" i="2"/>
  <c r="D201" i="2" s="1"/>
  <c r="N201" i="2" s="1"/>
  <c r="E202" i="2"/>
  <c r="D202" i="2" s="1"/>
  <c r="N202" i="2" s="1"/>
  <c r="E203" i="2"/>
  <c r="D203" i="2" s="1"/>
  <c r="N203" i="2" s="1"/>
  <c r="E204" i="2"/>
  <c r="D204" i="2" s="1"/>
  <c r="N204" i="2" s="1"/>
  <c r="E205" i="2"/>
  <c r="D205" i="2" s="1"/>
  <c r="N205" i="2" s="1"/>
  <c r="E206" i="2"/>
  <c r="D206" i="2" s="1"/>
  <c r="N206" i="2" s="1"/>
  <c r="E207" i="2"/>
  <c r="D207" i="2" s="1"/>
  <c r="N207" i="2" s="1"/>
  <c r="E208" i="2"/>
  <c r="D208" i="2" s="1"/>
  <c r="N208" i="2" s="1"/>
  <c r="E214" i="2"/>
  <c r="D214" i="2" s="1"/>
  <c r="N214" i="2" s="1"/>
  <c r="E215" i="2"/>
  <c r="D215" i="2" s="1"/>
  <c r="N215" i="2" s="1"/>
  <c r="E217" i="2"/>
  <c r="D217" i="2" s="1"/>
  <c r="N217" i="2" s="1"/>
  <c r="E218" i="2"/>
  <c r="D218" i="2" s="1"/>
  <c r="N218" i="2" s="1"/>
  <c r="E219" i="2"/>
  <c r="D219" i="2" s="1"/>
  <c r="N219" i="2" s="1"/>
  <c r="E220" i="2"/>
  <c r="D220" i="2" s="1"/>
  <c r="N220" i="2" s="1"/>
  <c r="E221" i="2"/>
  <c r="D221" i="2" s="1"/>
  <c r="N221" i="2" s="1"/>
  <c r="E222" i="2"/>
  <c r="D222" i="2" s="1"/>
  <c r="N222" i="2" s="1"/>
  <c r="E223" i="2"/>
  <c r="D223" i="2" s="1"/>
  <c r="N223" i="2" s="1"/>
  <c r="E224" i="2"/>
  <c r="D224" i="2" s="1"/>
  <c r="N224" i="2" s="1"/>
  <c r="E225" i="2"/>
  <c r="D225" i="2" s="1"/>
  <c r="N225" i="2" s="1"/>
  <c r="E227" i="2"/>
  <c r="D227" i="2" s="1"/>
  <c r="N227" i="2" s="1"/>
  <c r="E230" i="2"/>
  <c r="D230" i="2" s="1"/>
  <c r="N230" i="2" s="1"/>
  <c r="E231" i="2"/>
  <c r="D231" i="2" s="1"/>
  <c r="N231" i="2" s="1"/>
  <c r="E232" i="2"/>
  <c r="D232" i="2" s="1"/>
  <c r="N232" i="2" s="1"/>
  <c r="E233" i="2"/>
  <c r="D233" i="2" s="1"/>
  <c r="N233" i="2" s="1"/>
  <c r="E234" i="2"/>
  <c r="D234" i="2" s="1"/>
  <c r="N234" i="2" s="1"/>
  <c r="E235" i="2"/>
  <c r="D235" i="2" s="1"/>
  <c r="N235" i="2" s="1"/>
  <c r="E236" i="2"/>
  <c r="E237" i="2"/>
  <c r="D237" i="2" s="1"/>
  <c r="N237" i="2" s="1"/>
  <c r="E238" i="2"/>
  <c r="D238" i="2" s="1"/>
  <c r="N238" i="2" s="1"/>
  <c r="E239" i="2"/>
  <c r="D239" i="2" s="1"/>
  <c r="N239" i="2" s="1"/>
  <c r="E240" i="2"/>
  <c r="D240" i="2" s="1"/>
  <c r="N240" i="2" s="1"/>
  <c r="E241" i="2"/>
  <c r="D241" i="2" s="1"/>
  <c r="N241" i="2" s="1"/>
  <c r="E242" i="2"/>
  <c r="D242" i="2" s="1"/>
  <c r="N242" i="2" s="1"/>
  <c r="E243" i="2"/>
  <c r="D243" i="2" s="1"/>
  <c r="N243" i="2" s="1"/>
  <c r="E244" i="2"/>
  <c r="D244" i="2" s="1"/>
  <c r="N244" i="2" s="1"/>
  <c r="E245" i="2"/>
  <c r="D245" i="2" s="1"/>
  <c r="N245" i="2" s="1"/>
  <c r="E246" i="2"/>
  <c r="D246" i="2" s="1"/>
  <c r="N246" i="2" s="1"/>
  <c r="E247" i="2"/>
  <c r="D247" i="2" s="1"/>
  <c r="N247" i="2" s="1"/>
  <c r="E248" i="2"/>
  <c r="D248" i="2" s="1"/>
  <c r="N248" i="2" s="1"/>
  <c r="E249" i="2"/>
  <c r="D249" i="2" s="1"/>
  <c r="N249" i="2" s="1"/>
  <c r="E250" i="2"/>
  <c r="D250" i="2" s="1"/>
  <c r="N250" i="2" s="1"/>
  <c r="E251" i="2"/>
  <c r="D251" i="2" s="1"/>
  <c r="N251" i="2" s="1"/>
  <c r="E252" i="2"/>
  <c r="E253" i="2"/>
  <c r="D253" i="2" s="1"/>
  <c r="N253" i="2" s="1"/>
  <c r="E255" i="2"/>
  <c r="D255" i="2" s="1"/>
  <c r="N255" i="2" s="1"/>
  <c r="E256" i="2"/>
  <c r="D256" i="2" s="1"/>
  <c r="N256" i="2" s="1"/>
  <c r="E257" i="2"/>
  <c r="D257" i="2" s="1"/>
  <c r="N257" i="2" s="1"/>
  <c r="E258" i="2"/>
  <c r="D258" i="2" s="1"/>
  <c r="N258" i="2" s="1"/>
  <c r="E259" i="2"/>
  <c r="D259" i="2" s="1"/>
  <c r="N259" i="2" s="1"/>
  <c r="E260" i="2"/>
  <c r="D260" i="2" s="1"/>
  <c r="N260" i="2" s="1"/>
  <c r="E261" i="2"/>
  <c r="D261" i="2" s="1"/>
  <c r="N261" i="2" s="1"/>
  <c r="E262" i="2"/>
  <c r="D262" i="2" s="1"/>
  <c r="N262" i="2" s="1"/>
  <c r="E263" i="2"/>
  <c r="D263" i="2" s="1"/>
  <c r="N263" i="2" s="1"/>
  <c r="E264" i="2"/>
  <c r="D264" i="2" s="1"/>
  <c r="N264" i="2" s="1"/>
  <c r="E265" i="2"/>
  <c r="D265" i="2" s="1"/>
  <c r="N265" i="2" s="1"/>
  <c r="E266" i="2"/>
  <c r="D266" i="2" s="1"/>
  <c r="N266" i="2" s="1"/>
  <c r="E267" i="2"/>
  <c r="D267" i="2" s="1"/>
  <c r="N267" i="2" s="1"/>
  <c r="E268" i="2"/>
  <c r="D268" i="2" s="1"/>
  <c r="N268" i="2" s="1"/>
  <c r="E269" i="2"/>
  <c r="D269" i="2" s="1"/>
  <c r="N269" i="2" s="1"/>
  <c r="E270" i="2"/>
  <c r="D270" i="2" s="1"/>
  <c r="N270" i="2" s="1"/>
  <c r="E271" i="2"/>
  <c r="D271" i="2" s="1"/>
  <c r="N271" i="2" s="1"/>
  <c r="E272" i="2"/>
  <c r="D272" i="2" s="1"/>
  <c r="N272" i="2" s="1"/>
  <c r="E274" i="2"/>
  <c r="D274" i="2" s="1"/>
  <c r="N274" i="2" s="1"/>
  <c r="E275" i="2"/>
  <c r="D275" i="2" s="1"/>
  <c r="N275" i="2" s="1"/>
  <c r="E276" i="2"/>
  <c r="D276" i="2" s="1"/>
  <c r="N276" i="2" s="1"/>
  <c r="E277" i="2"/>
  <c r="D277" i="2" s="1"/>
  <c r="N277" i="2" s="1"/>
  <c r="E279" i="2"/>
  <c r="D279" i="2" s="1"/>
  <c r="N279" i="2" s="1"/>
  <c r="E280" i="2"/>
  <c r="D280" i="2" s="1"/>
  <c r="N280" i="2" s="1"/>
  <c r="E281" i="2"/>
  <c r="D281" i="2" s="1"/>
  <c r="N281" i="2" s="1"/>
  <c r="E282" i="2"/>
  <c r="D282" i="2" s="1"/>
  <c r="N282" i="2" s="1"/>
  <c r="D283" i="2"/>
  <c r="N283" i="2" s="1"/>
  <c r="E284" i="2"/>
  <c r="D284" i="2" s="1"/>
  <c r="N284" i="2" s="1"/>
  <c r="E285" i="2"/>
  <c r="D285" i="2" s="1"/>
  <c r="N285" i="2" s="1"/>
  <c r="E286" i="2"/>
  <c r="D286" i="2" s="1"/>
  <c r="N286" i="2" s="1"/>
  <c r="E287" i="2"/>
  <c r="D287" i="2" s="1"/>
  <c r="N287" i="2" s="1"/>
  <c r="E288" i="2"/>
  <c r="D288" i="2" s="1"/>
  <c r="N288" i="2" s="1"/>
  <c r="D290" i="2"/>
  <c r="N290" i="2" s="1"/>
  <c r="E291" i="2"/>
  <c r="D291" i="2" s="1"/>
  <c r="N291" i="2" s="1"/>
  <c r="E292" i="2"/>
  <c r="E293" i="2"/>
  <c r="D293" i="2" s="1"/>
  <c r="N293" i="2" s="1"/>
  <c r="E294" i="2"/>
  <c r="D294" i="2" s="1"/>
  <c r="N294" i="2" s="1"/>
  <c r="E295" i="2"/>
  <c r="D295" i="2" s="1"/>
  <c r="N295" i="2" s="1"/>
  <c r="E296" i="2"/>
  <c r="E297" i="2"/>
  <c r="D297" i="2" s="1"/>
  <c r="N297" i="2" s="1"/>
  <c r="E298" i="2"/>
  <c r="D298" i="2" s="1"/>
  <c r="N298" i="2" s="1"/>
  <c r="E299" i="2"/>
  <c r="D299" i="2" s="1"/>
  <c r="N299" i="2" s="1"/>
  <c r="E300" i="2"/>
  <c r="D300" i="2" s="1"/>
  <c r="N300" i="2" s="1"/>
  <c r="E302" i="2"/>
  <c r="D302" i="2" s="1"/>
  <c r="N302" i="2" s="1"/>
  <c r="E303" i="2"/>
  <c r="D303" i="2" s="1"/>
  <c r="N303" i="2" s="1"/>
  <c r="E304" i="2"/>
  <c r="D304" i="2" s="1"/>
  <c r="N304" i="2" s="1"/>
  <c r="E305" i="2"/>
  <c r="D305" i="2" s="1"/>
  <c r="N305" i="2" s="1"/>
  <c r="E306" i="2"/>
  <c r="D306" i="2" s="1"/>
  <c r="N306" i="2" s="1"/>
  <c r="E307" i="2"/>
  <c r="D307" i="2" s="1"/>
  <c r="N307" i="2" s="1"/>
  <c r="E308" i="2"/>
  <c r="D308" i="2" s="1"/>
  <c r="N308" i="2" s="1"/>
  <c r="E309" i="2"/>
  <c r="D309" i="2" s="1"/>
  <c r="N309" i="2" s="1"/>
  <c r="E310" i="2"/>
  <c r="D310" i="2" s="1"/>
  <c r="N310" i="2" s="1"/>
  <c r="E311" i="2"/>
  <c r="E312" i="2"/>
  <c r="D312" i="2" s="1"/>
  <c r="N312" i="2" s="1"/>
  <c r="E313" i="2"/>
  <c r="D313" i="2" s="1"/>
  <c r="N313" i="2" s="1"/>
  <c r="E314" i="2"/>
  <c r="D314" i="2" s="1"/>
  <c r="N314" i="2" s="1"/>
  <c r="E315" i="2"/>
  <c r="D315" i="2" s="1"/>
  <c r="N315" i="2" s="1"/>
  <c r="E316" i="2"/>
  <c r="D316" i="2" s="1"/>
  <c r="N316" i="2" s="1"/>
  <c r="E318" i="2"/>
  <c r="D318" i="2" s="1"/>
  <c r="N318" i="2" s="1"/>
  <c r="E319" i="2"/>
  <c r="D319" i="2" s="1"/>
  <c r="N319" i="2" s="1"/>
  <c r="E320" i="2"/>
  <c r="D320" i="2" s="1"/>
  <c r="N320" i="2" s="1"/>
  <c r="E321" i="2"/>
  <c r="D321" i="2" s="1"/>
  <c r="N321" i="2" s="1"/>
  <c r="E322" i="2"/>
  <c r="D322" i="2" s="1"/>
  <c r="N322" i="2" s="1"/>
  <c r="E324" i="2"/>
  <c r="D324" i="2" s="1"/>
  <c r="N324" i="2" s="1"/>
  <c r="E325" i="2"/>
  <c r="D325" i="2" s="1"/>
  <c r="N325" i="2" s="1"/>
  <c r="E326" i="2"/>
  <c r="D326" i="2" s="1"/>
  <c r="N326" i="2" s="1"/>
  <c r="E327" i="2"/>
  <c r="D327" i="2" s="1"/>
  <c r="N327" i="2" s="1"/>
  <c r="E328" i="2"/>
  <c r="D328" i="2" s="1"/>
  <c r="N328" i="2" s="1"/>
  <c r="E329" i="2"/>
  <c r="D329" i="2" s="1"/>
  <c r="N329" i="2" s="1"/>
  <c r="E331" i="2"/>
  <c r="D331" i="2" s="1"/>
  <c r="N331" i="2" s="1"/>
  <c r="E333" i="2"/>
  <c r="D333" i="2" s="1"/>
  <c r="N333" i="2" s="1"/>
  <c r="D335" i="2"/>
  <c r="N335" i="2" s="1"/>
  <c r="D336" i="2"/>
  <c r="N336" i="2" s="1"/>
  <c r="E338" i="2"/>
  <c r="D338" i="2" s="1"/>
  <c r="N338" i="2" s="1"/>
  <c r="E339" i="2"/>
  <c r="D339" i="2" s="1"/>
  <c r="N339" i="2" s="1"/>
  <c r="E340" i="2"/>
  <c r="D340" i="2" s="1"/>
  <c r="N340" i="2" s="1"/>
  <c r="E342" i="2"/>
  <c r="E345" i="2"/>
  <c r="D345" i="2" s="1"/>
  <c r="N345" i="2" s="1"/>
  <c r="E346" i="2"/>
  <c r="D346" i="2" s="1"/>
  <c r="N346" i="2" s="1"/>
  <c r="E347" i="2"/>
  <c r="D347" i="2" s="1"/>
  <c r="N347" i="2" s="1"/>
  <c r="E348" i="2"/>
  <c r="D348" i="2" s="1"/>
  <c r="N348" i="2" s="1"/>
  <c r="E349" i="2"/>
  <c r="D349" i="2" s="1"/>
  <c r="N349" i="2" s="1"/>
  <c r="E350" i="2"/>
  <c r="D350" i="2" s="1"/>
  <c r="N350" i="2" s="1"/>
  <c r="E351" i="2"/>
  <c r="D351" i="2" s="1"/>
  <c r="N351" i="2" s="1"/>
  <c r="E352" i="2"/>
  <c r="D352" i="2" s="1"/>
  <c r="N352" i="2" s="1"/>
  <c r="E353" i="2"/>
  <c r="D353" i="2" s="1"/>
  <c r="N353" i="2" s="1"/>
  <c r="E354" i="2"/>
  <c r="D354" i="2" s="1"/>
  <c r="N354" i="2" s="1"/>
  <c r="E355" i="2"/>
  <c r="D355" i="2" s="1"/>
  <c r="N355" i="2" s="1"/>
  <c r="E356" i="2"/>
  <c r="D356" i="2" s="1"/>
  <c r="N356" i="2" s="1"/>
  <c r="E357" i="2"/>
  <c r="D357" i="2" s="1"/>
  <c r="N357" i="2" s="1"/>
  <c r="E358" i="2"/>
  <c r="D358" i="2" s="1"/>
  <c r="N358" i="2" s="1"/>
  <c r="E359" i="2"/>
  <c r="D359" i="2" s="1"/>
  <c r="N359" i="2" s="1"/>
  <c r="E360" i="2"/>
  <c r="D360" i="2" s="1"/>
  <c r="N360" i="2" s="1"/>
  <c r="E361" i="2"/>
  <c r="D361" i="2" s="1"/>
  <c r="N361" i="2" s="1"/>
  <c r="E362" i="2"/>
  <c r="D362" i="2" s="1"/>
  <c r="N362" i="2" s="1"/>
  <c r="E363" i="2"/>
  <c r="D363" i="2" s="1"/>
  <c r="N363" i="2" s="1"/>
  <c r="E364" i="2"/>
  <c r="D364" i="2" s="1"/>
  <c r="N364" i="2" s="1"/>
  <c r="E365" i="2"/>
  <c r="D365" i="2" s="1"/>
  <c r="N365" i="2" s="1"/>
  <c r="E366" i="2"/>
  <c r="D366" i="2" s="1"/>
  <c r="N366" i="2" s="1"/>
  <c r="E367" i="2"/>
  <c r="D367" i="2" s="1"/>
  <c r="N367" i="2" s="1"/>
  <c r="E368" i="2"/>
  <c r="D368" i="2" s="1"/>
  <c r="N368" i="2" s="1"/>
  <c r="E369" i="2"/>
  <c r="D369" i="2" s="1"/>
  <c r="N369" i="2" s="1"/>
  <c r="E370" i="2"/>
  <c r="D370" i="2" s="1"/>
  <c r="N370" i="2" s="1"/>
  <c r="E371" i="2"/>
  <c r="D371" i="2" s="1"/>
  <c r="N371" i="2" s="1"/>
  <c r="E372" i="2"/>
  <c r="D372" i="2" s="1"/>
  <c r="N372" i="2" s="1"/>
  <c r="E373" i="2"/>
  <c r="D373" i="2" s="1"/>
  <c r="N373" i="2" s="1"/>
  <c r="E374" i="2"/>
  <c r="D374" i="2" s="1"/>
  <c r="N374" i="2" s="1"/>
  <c r="E375" i="2"/>
  <c r="D375" i="2" s="1"/>
  <c r="N375" i="2" s="1"/>
  <c r="E376" i="2"/>
  <c r="D376" i="2" s="1"/>
  <c r="N376" i="2" s="1"/>
  <c r="E377" i="2"/>
  <c r="D377" i="2" s="1"/>
  <c r="N377" i="2" s="1"/>
  <c r="E378" i="2"/>
  <c r="D378" i="2" s="1"/>
  <c r="N378" i="2" s="1"/>
  <c r="E379" i="2"/>
  <c r="D379" i="2" s="1"/>
  <c r="N379" i="2" s="1"/>
  <c r="E380" i="2"/>
  <c r="D380" i="2" s="1"/>
  <c r="N380" i="2" s="1"/>
  <c r="E381" i="2"/>
  <c r="D381" i="2" s="1"/>
  <c r="N381" i="2" s="1"/>
  <c r="E382" i="2"/>
  <c r="D382" i="2" s="1"/>
  <c r="N382" i="2" s="1"/>
  <c r="E383" i="2"/>
  <c r="D383" i="2" s="1"/>
  <c r="N383" i="2" s="1"/>
  <c r="E384" i="2"/>
  <c r="D384" i="2" s="1"/>
  <c r="N384" i="2" s="1"/>
  <c r="E385" i="2"/>
  <c r="D385" i="2" s="1"/>
  <c r="N385" i="2" s="1"/>
  <c r="E386" i="2"/>
  <c r="D386" i="2" s="1"/>
  <c r="N386" i="2" s="1"/>
  <c r="E387" i="2"/>
  <c r="D387" i="2" s="1"/>
  <c r="N387" i="2" s="1"/>
  <c r="E388" i="2"/>
  <c r="D388" i="2" s="1"/>
  <c r="N388" i="2" s="1"/>
  <c r="E389" i="2"/>
  <c r="D389" i="2" s="1"/>
  <c r="N389" i="2" s="1"/>
  <c r="E390" i="2"/>
  <c r="D390" i="2" s="1"/>
  <c r="N390" i="2" s="1"/>
  <c r="E391" i="2"/>
  <c r="D391" i="2" s="1"/>
  <c r="N391" i="2" s="1"/>
  <c r="E392" i="2"/>
  <c r="D392" i="2" s="1"/>
  <c r="N392" i="2" s="1"/>
  <c r="E393" i="2"/>
  <c r="D393" i="2" s="1"/>
  <c r="N393" i="2" s="1"/>
  <c r="E394" i="2"/>
  <c r="D394" i="2" s="1"/>
  <c r="N394" i="2" s="1"/>
  <c r="E395" i="2"/>
  <c r="D395" i="2" s="1"/>
  <c r="N395" i="2" s="1"/>
  <c r="E396" i="2"/>
  <c r="D396" i="2" s="1"/>
  <c r="N396" i="2" s="1"/>
  <c r="E397" i="2"/>
  <c r="D397" i="2" s="1"/>
  <c r="N397" i="2" s="1"/>
  <c r="E398" i="2"/>
  <c r="D398" i="2" s="1"/>
  <c r="N398" i="2" s="1"/>
  <c r="E399" i="2"/>
  <c r="D399" i="2" s="1"/>
  <c r="N399" i="2" s="1"/>
  <c r="E400" i="2"/>
  <c r="D400" i="2" s="1"/>
  <c r="N400" i="2" s="1"/>
  <c r="E401" i="2"/>
  <c r="D401" i="2" s="1"/>
  <c r="N401" i="2" s="1"/>
  <c r="E402" i="2"/>
  <c r="D402" i="2" s="1"/>
  <c r="N402" i="2" s="1"/>
  <c r="E403" i="2"/>
  <c r="D403" i="2" s="1"/>
  <c r="N403" i="2" s="1"/>
  <c r="E404" i="2"/>
  <c r="D404" i="2" s="1"/>
  <c r="N404" i="2" s="1"/>
  <c r="E405" i="2"/>
  <c r="D405" i="2" s="1"/>
  <c r="N405" i="2" s="1"/>
  <c r="E406" i="2"/>
  <c r="D406" i="2" s="1"/>
  <c r="N406" i="2" s="1"/>
  <c r="E407" i="2"/>
  <c r="D407" i="2" s="1"/>
  <c r="N407" i="2" s="1"/>
  <c r="E408" i="2"/>
  <c r="D408" i="2" s="1"/>
  <c r="N408" i="2" s="1"/>
  <c r="E409" i="2"/>
  <c r="D409" i="2" s="1"/>
  <c r="N409" i="2" s="1"/>
  <c r="E410" i="2"/>
  <c r="D410" i="2" s="1"/>
  <c r="N410" i="2" s="1"/>
  <c r="E411" i="2"/>
  <c r="D411" i="2" s="1"/>
  <c r="N411" i="2" s="1"/>
  <c r="E412" i="2"/>
  <c r="D412" i="2" s="1"/>
  <c r="N412" i="2" s="1"/>
  <c r="E413" i="2"/>
  <c r="D413" i="2" s="1"/>
  <c r="N413" i="2" s="1"/>
  <c r="E414" i="2"/>
  <c r="D414" i="2" s="1"/>
  <c r="N414" i="2" s="1"/>
  <c r="E415" i="2"/>
  <c r="D415" i="2" s="1"/>
  <c r="N415" i="2" s="1"/>
  <c r="E416" i="2"/>
  <c r="D416" i="2" s="1"/>
  <c r="N416" i="2" s="1"/>
  <c r="E417" i="2"/>
  <c r="D417" i="2" s="1"/>
  <c r="N417" i="2" s="1"/>
  <c r="E418" i="2"/>
  <c r="D418" i="2" s="1"/>
  <c r="N418" i="2" s="1"/>
  <c r="E419" i="2"/>
  <c r="D419" i="2" s="1"/>
  <c r="N419" i="2" s="1"/>
  <c r="E420" i="2"/>
  <c r="D420" i="2" s="1"/>
  <c r="N420" i="2" s="1"/>
  <c r="E421" i="2"/>
  <c r="D421" i="2" s="1"/>
  <c r="N421" i="2" s="1"/>
  <c r="E422" i="2"/>
  <c r="D422" i="2" s="1"/>
  <c r="N422" i="2" s="1"/>
  <c r="E423" i="2"/>
  <c r="D423" i="2" s="1"/>
  <c r="N423" i="2" s="1"/>
  <c r="E424" i="2"/>
  <c r="D424" i="2" s="1"/>
  <c r="N424" i="2" s="1"/>
  <c r="E425" i="2"/>
  <c r="D425" i="2" s="1"/>
  <c r="N425" i="2" s="1"/>
  <c r="E426" i="2"/>
  <c r="D426" i="2" s="1"/>
  <c r="N426" i="2" s="1"/>
  <c r="E427" i="2"/>
  <c r="D427" i="2" s="1"/>
  <c r="N427" i="2" s="1"/>
  <c r="E428" i="2"/>
  <c r="D428" i="2" s="1"/>
  <c r="N428" i="2" s="1"/>
  <c r="E429" i="2"/>
  <c r="D429" i="2" s="1"/>
  <c r="N429" i="2" s="1"/>
  <c r="E430" i="2"/>
  <c r="D430" i="2" s="1"/>
  <c r="N430" i="2" s="1"/>
  <c r="E431" i="2"/>
  <c r="D431" i="2" s="1"/>
  <c r="N431" i="2" s="1"/>
  <c r="E432" i="2"/>
  <c r="D432" i="2" s="1"/>
  <c r="N432" i="2" s="1"/>
  <c r="E433" i="2"/>
  <c r="D433" i="2" s="1"/>
  <c r="N433" i="2" s="1"/>
  <c r="E434" i="2"/>
  <c r="D434" i="2" s="1"/>
  <c r="N434" i="2" s="1"/>
  <c r="E435" i="2"/>
  <c r="D435" i="2" s="1"/>
  <c r="N435" i="2" s="1"/>
  <c r="E436" i="2"/>
  <c r="D436" i="2" s="1"/>
  <c r="N436" i="2" s="1"/>
  <c r="E437" i="2"/>
  <c r="D437" i="2" s="1"/>
  <c r="N437" i="2" s="1"/>
  <c r="E438" i="2"/>
  <c r="D438" i="2" s="1"/>
  <c r="N438" i="2" s="1"/>
  <c r="E439" i="2"/>
  <c r="D439" i="2" s="1"/>
  <c r="N439" i="2" s="1"/>
  <c r="E440" i="2"/>
  <c r="D440" i="2" s="1"/>
  <c r="N440" i="2" s="1"/>
  <c r="E441" i="2"/>
  <c r="D441" i="2" s="1"/>
  <c r="N441" i="2" s="1"/>
  <c r="E442" i="2"/>
  <c r="D442" i="2" s="1"/>
  <c r="N442" i="2" s="1"/>
  <c r="E443" i="2"/>
  <c r="D443" i="2" s="1"/>
  <c r="N443" i="2" s="1"/>
  <c r="E444" i="2"/>
  <c r="D444" i="2" s="1"/>
  <c r="N444" i="2" s="1"/>
  <c r="E445" i="2"/>
  <c r="D445" i="2" s="1"/>
  <c r="N445" i="2" s="1"/>
  <c r="E446" i="2"/>
  <c r="D446" i="2" s="1"/>
  <c r="N446" i="2" s="1"/>
  <c r="E447" i="2"/>
  <c r="D447" i="2" s="1"/>
  <c r="N447" i="2" s="1"/>
  <c r="E448" i="2"/>
  <c r="D448" i="2" s="1"/>
  <c r="N448" i="2" s="1"/>
  <c r="E449" i="2"/>
  <c r="D449" i="2" s="1"/>
  <c r="N449" i="2" s="1"/>
  <c r="E450" i="2"/>
  <c r="D450" i="2" s="1"/>
  <c r="N450" i="2" s="1"/>
  <c r="E451" i="2"/>
  <c r="D451" i="2" s="1"/>
  <c r="N451" i="2" s="1"/>
  <c r="E452" i="2"/>
  <c r="D452" i="2" s="1"/>
  <c r="N452" i="2" s="1"/>
  <c r="E453" i="2"/>
  <c r="D453" i="2" s="1"/>
  <c r="N453" i="2" s="1"/>
  <c r="E454" i="2"/>
  <c r="D454" i="2" s="1"/>
  <c r="N454" i="2" s="1"/>
  <c r="E455" i="2"/>
  <c r="D455" i="2" s="1"/>
  <c r="N455" i="2" s="1"/>
  <c r="E456" i="2"/>
  <c r="D456" i="2" s="1"/>
  <c r="N456" i="2" s="1"/>
  <c r="E457" i="2"/>
  <c r="D457" i="2" s="1"/>
  <c r="N457" i="2" s="1"/>
  <c r="E458" i="2"/>
  <c r="D458" i="2" s="1"/>
  <c r="N458" i="2" s="1"/>
  <c r="E459" i="2"/>
  <c r="D459" i="2" s="1"/>
  <c r="N459" i="2" s="1"/>
  <c r="E460" i="2"/>
  <c r="D460" i="2" s="1"/>
  <c r="N460" i="2" s="1"/>
  <c r="E461" i="2"/>
  <c r="D461" i="2" s="1"/>
  <c r="N461" i="2" s="1"/>
  <c r="E462" i="2"/>
  <c r="D462" i="2" s="1"/>
  <c r="N462" i="2" s="1"/>
  <c r="E463" i="2"/>
  <c r="D463" i="2" s="1"/>
  <c r="N463" i="2" s="1"/>
  <c r="E464" i="2"/>
  <c r="D464" i="2" s="1"/>
  <c r="N464" i="2" s="1"/>
  <c r="E465" i="2"/>
  <c r="D465" i="2" s="1"/>
  <c r="N465" i="2" s="1"/>
  <c r="E466" i="2"/>
  <c r="D466" i="2" s="1"/>
  <c r="N466" i="2" s="1"/>
  <c r="E467" i="2"/>
  <c r="D467" i="2" s="1"/>
  <c r="N467" i="2" s="1"/>
  <c r="E468" i="2"/>
  <c r="D468" i="2" s="1"/>
  <c r="N468" i="2" s="1"/>
  <c r="E469" i="2"/>
  <c r="D469" i="2" s="1"/>
  <c r="N469" i="2" s="1"/>
  <c r="E470" i="2"/>
  <c r="D470" i="2" s="1"/>
  <c r="N470" i="2" s="1"/>
  <c r="E471" i="2"/>
  <c r="D471" i="2" s="1"/>
  <c r="N471" i="2" s="1"/>
  <c r="E472" i="2"/>
  <c r="D472" i="2" s="1"/>
  <c r="N472" i="2" s="1"/>
  <c r="E473" i="2"/>
  <c r="D473" i="2" s="1"/>
  <c r="N473" i="2" s="1"/>
  <c r="E474" i="2"/>
  <c r="D474" i="2" s="1"/>
  <c r="N474" i="2" s="1"/>
  <c r="E475" i="2"/>
  <c r="D475" i="2" s="1"/>
  <c r="N475" i="2" s="1"/>
  <c r="E476" i="2"/>
  <c r="D476" i="2" s="1"/>
  <c r="N476" i="2" s="1"/>
  <c r="E477" i="2"/>
  <c r="D477" i="2" s="1"/>
  <c r="N477" i="2" s="1"/>
  <c r="E478" i="2"/>
  <c r="D478" i="2" s="1"/>
  <c r="N478" i="2" s="1"/>
  <c r="E479" i="2"/>
  <c r="D479" i="2" s="1"/>
  <c r="N479" i="2" s="1"/>
  <c r="E480" i="2"/>
  <c r="D480" i="2" s="1"/>
  <c r="N480" i="2" s="1"/>
  <c r="E481" i="2"/>
  <c r="D481" i="2" s="1"/>
  <c r="N481" i="2" s="1"/>
  <c r="E482" i="2"/>
  <c r="D482" i="2" s="1"/>
  <c r="N482" i="2" s="1"/>
  <c r="E483" i="2"/>
  <c r="D483" i="2" s="1"/>
  <c r="N483" i="2" s="1"/>
  <c r="E484" i="2"/>
  <c r="D484" i="2" s="1"/>
  <c r="N484" i="2" s="1"/>
  <c r="E485" i="2"/>
  <c r="D485" i="2" s="1"/>
  <c r="N485" i="2" s="1"/>
  <c r="E486" i="2"/>
  <c r="D486" i="2" s="1"/>
  <c r="N486" i="2" s="1"/>
  <c r="E487" i="2"/>
  <c r="D487" i="2" s="1"/>
  <c r="N487" i="2" s="1"/>
  <c r="E488" i="2"/>
  <c r="D488" i="2" s="1"/>
  <c r="N488" i="2" s="1"/>
  <c r="E489" i="2"/>
  <c r="D489" i="2" s="1"/>
  <c r="N489" i="2" s="1"/>
  <c r="E490" i="2"/>
  <c r="D490" i="2" s="1"/>
  <c r="N490" i="2" s="1"/>
  <c r="E491" i="2"/>
  <c r="D491" i="2" s="1"/>
  <c r="N491" i="2" s="1"/>
  <c r="E492" i="2"/>
  <c r="D492" i="2" s="1"/>
  <c r="N492" i="2" s="1"/>
  <c r="E493" i="2"/>
  <c r="D493" i="2" s="1"/>
  <c r="N493" i="2" s="1"/>
  <c r="E494" i="2"/>
  <c r="D494" i="2" s="1"/>
  <c r="N494" i="2" s="1"/>
  <c r="E495" i="2"/>
  <c r="D495" i="2" s="1"/>
  <c r="N495" i="2" s="1"/>
  <c r="E496" i="2"/>
  <c r="D496" i="2" s="1"/>
  <c r="N496" i="2" s="1"/>
  <c r="E497" i="2"/>
  <c r="D497" i="2" s="1"/>
  <c r="N497" i="2" s="1"/>
  <c r="E498" i="2"/>
  <c r="D498" i="2" s="1"/>
  <c r="N498" i="2" s="1"/>
  <c r="E499" i="2"/>
  <c r="D499" i="2" s="1"/>
  <c r="N499" i="2" s="1"/>
  <c r="E500" i="2"/>
  <c r="D500" i="2" s="1"/>
  <c r="N500" i="2" s="1"/>
  <c r="E501" i="2"/>
  <c r="D501" i="2" s="1"/>
  <c r="N501" i="2" s="1"/>
  <c r="E502" i="2"/>
  <c r="D502" i="2" s="1"/>
  <c r="N502" i="2" s="1"/>
  <c r="E503" i="2"/>
  <c r="D503" i="2" s="1"/>
  <c r="N503" i="2" s="1"/>
  <c r="E504" i="2"/>
  <c r="D504" i="2" s="1"/>
  <c r="N504" i="2" s="1"/>
  <c r="E505" i="2"/>
  <c r="D505" i="2" s="1"/>
  <c r="N505" i="2" s="1"/>
  <c r="E506" i="2"/>
  <c r="D506" i="2" s="1"/>
  <c r="N506" i="2" s="1"/>
  <c r="E507" i="2"/>
  <c r="D507" i="2" s="1"/>
  <c r="N507" i="2" s="1"/>
  <c r="E508" i="2"/>
  <c r="D508" i="2" s="1"/>
  <c r="N508" i="2" s="1"/>
  <c r="E509" i="2"/>
  <c r="D509" i="2" s="1"/>
  <c r="N509" i="2" s="1"/>
  <c r="E510" i="2"/>
  <c r="D510" i="2" s="1"/>
  <c r="N510" i="2" s="1"/>
  <c r="E511" i="2"/>
  <c r="D511" i="2" s="1"/>
  <c r="N511" i="2" s="1"/>
  <c r="E512" i="2"/>
  <c r="D512" i="2" s="1"/>
  <c r="N512" i="2" s="1"/>
  <c r="E513" i="2"/>
  <c r="D513" i="2" s="1"/>
  <c r="N513" i="2" s="1"/>
  <c r="E514" i="2"/>
  <c r="D514" i="2" s="1"/>
  <c r="N514" i="2" s="1"/>
  <c r="E515" i="2"/>
  <c r="D515" i="2" s="1"/>
  <c r="N515" i="2" s="1"/>
  <c r="E516" i="2"/>
  <c r="D516" i="2" s="1"/>
  <c r="N516" i="2" s="1"/>
  <c r="E517" i="2"/>
  <c r="D517" i="2" s="1"/>
  <c r="N517" i="2" s="1"/>
  <c r="E518" i="2"/>
  <c r="D518" i="2" s="1"/>
  <c r="N518" i="2" s="1"/>
  <c r="E519" i="2"/>
  <c r="D519" i="2" s="1"/>
  <c r="N519" i="2" s="1"/>
  <c r="E520" i="2"/>
  <c r="D520" i="2" s="1"/>
  <c r="N520" i="2" s="1"/>
  <c r="E521" i="2"/>
  <c r="D521" i="2" s="1"/>
  <c r="N521" i="2" s="1"/>
  <c r="E522" i="2"/>
  <c r="D522" i="2" s="1"/>
  <c r="N522" i="2" s="1"/>
  <c r="E523" i="2"/>
  <c r="D523" i="2" s="1"/>
  <c r="N523" i="2" s="1"/>
  <c r="E595" i="2"/>
  <c r="D595" i="2" s="1"/>
  <c r="N595" i="2" s="1"/>
  <c r="E596" i="2"/>
  <c r="D596" i="2" s="1"/>
  <c r="N596" i="2" s="1"/>
  <c r="E597" i="2"/>
  <c r="D597" i="2" s="1"/>
  <c r="N597" i="2" s="1"/>
  <c r="E598" i="2"/>
  <c r="D598" i="2" s="1"/>
  <c r="N598" i="2" s="1"/>
  <c r="E599" i="2"/>
  <c r="D599" i="2" s="1"/>
  <c r="N599" i="2" s="1"/>
  <c r="E600" i="2"/>
  <c r="D600" i="2" s="1"/>
  <c r="N600" i="2" s="1"/>
  <c r="E601" i="2"/>
  <c r="D601" i="2" s="1"/>
  <c r="N601" i="2" s="1"/>
  <c r="E602" i="2"/>
  <c r="D602" i="2" s="1"/>
  <c r="N602" i="2" s="1"/>
  <c r="E603" i="2"/>
  <c r="D603" i="2" s="1"/>
  <c r="N603" i="2" s="1"/>
  <c r="E604" i="2"/>
  <c r="D604" i="2" s="1"/>
  <c r="N604" i="2" s="1"/>
  <c r="E605" i="2"/>
  <c r="D605" i="2" s="1"/>
  <c r="N605" i="2" s="1"/>
  <c r="E606" i="2"/>
  <c r="D606" i="2" s="1"/>
  <c r="N606" i="2" s="1"/>
  <c r="E607" i="2"/>
  <c r="D607" i="2" s="1"/>
  <c r="N607" i="2" s="1"/>
  <c r="E608" i="2"/>
  <c r="D608" i="2" s="1"/>
  <c r="N608" i="2" s="1"/>
  <c r="E609" i="2"/>
  <c r="D609" i="2" s="1"/>
  <c r="N609" i="2" s="1"/>
  <c r="E610" i="2"/>
  <c r="D610" i="2" s="1"/>
  <c r="N610" i="2" s="1"/>
  <c r="E611" i="2"/>
  <c r="D611" i="2" s="1"/>
  <c r="N611" i="2" s="1"/>
  <c r="E612" i="2"/>
  <c r="D612" i="2" s="1"/>
  <c r="N612" i="2" s="1"/>
  <c r="E613" i="2"/>
  <c r="D613" i="2" s="1"/>
  <c r="N613" i="2" s="1"/>
  <c r="E614" i="2"/>
  <c r="D614" i="2" s="1"/>
  <c r="N614" i="2" s="1"/>
  <c r="E615" i="2"/>
  <c r="D615" i="2" s="1"/>
  <c r="N615" i="2" s="1"/>
  <c r="E616" i="2"/>
  <c r="D616" i="2" s="1"/>
  <c r="N616" i="2" s="1"/>
  <c r="E617" i="2"/>
  <c r="D617" i="2" s="1"/>
  <c r="N617" i="2" s="1"/>
  <c r="E618" i="2"/>
  <c r="D618" i="2" s="1"/>
  <c r="N618" i="2" s="1"/>
  <c r="E619" i="2"/>
  <c r="D619" i="2" s="1"/>
  <c r="N619" i="2" s="1"/>
  <c r="E620" i="2"/>
  <c r="D620" i="2" s="1"/>
  <c r="N620" i="2" s="1"/>
  <c r="E621" i="2"/>
  <c r="D621" i="2" s="1"/>
  <c r="N621" i="2" s="1"/>
  <c r="E622" i="2"/>
  <c r="D622" i="2" s="1"/>
  <c r="N622" i="2" s="1"/>
  <c r="E623" i="2"/>
  <c r="D623" i="2" s="1"/>
  <c r="N623" i="2" s="1"/>
  <c r="E624" i="2"/>
  <c r="D624" i="2" s="1"/>
  <c r="N624" i="2" s="1"/>
  <c r="E626" i="2"/>
  <c r="D626" i="2" s="1"/>
  <c r="N626" i="2" s="1"/>
  <c r="E627" i="2"/>
  <c r="D627" i="2" s="1"/>
  <c r="N627" i="2" s="1"/>
  <c r="E628" i="2"/>
  <c r="D628" i="2" s="1"/>
  <c r="N628" i="2" s="1"/>
  <c r="E629" i="2"/>
  <c r="D629" i="2" s="1"/>
  <c r="N629" i="2" s="1"/>
  <c r="E630" i="2"/>
  <c r="D630" i="2" s="1"/>
  <c r="N630" i="2" s="1"/>
  <c r="E631" i="2"/>
  <c r="D631" i="2" s="1"/>
  <c r="N631" i="2" s="1"/>
  <c r="E632" i="2"/>
  <c r="D632" i="2" s="1"/>
  <c r="N632" i="2" s="1"/>
  <c r="E633" i="2"/>
  <c r="D633" i="2" s="1"/>
  <c r="N633" i="2" s="1"/>
  <c r="E634" i="2"/>
  <c r="D634" i="2" s="1"/>
  <c r="N634" i="2" s="1"/>
  <c r="E635" i="2"/>
  <c r="D635" i="2" s="1"/>
  <c r="N635" i="2" s="1"/>
  <c r="E636" i="2"/>
  <c r="D636" i="2" s="1"/>
  <c r="N636" i="2" s="1"/>
  <c r="E637" i="2"/>
  <c r="D637" i="2" s="1"/>
  <c r="N637" i="2" s="1"/>
  <c r="E638" i="2"/>
  <c r="D638" i="2" s="1"/>
  <c r="N638" i="2" s="1"/>
  <c r="E639" i="2"/>
  <c r="D639" i="2" s="1"/>
  <c r="N639" i="2" s="1"/>
  <c r="E640" i="2"/>
  <c r="D640" i="2" s="1"/>
  <c r="N640" i="2" s="1"/>
  <c r="E641" i="2"/>
  <c r="D641" i="2" s="1"/>
  <c r="N641" i="2" s="1"/>
  <c r="E642" i="2"/>
  <c r="D642" i="2" s="1"/>
  <c r="N642" i="2" s="1"/>
  <c r="E643" i="2"/>
  <c r="D643" i="2" s="1"/>
  <c r="N643" i="2" s="1"/>
  <c r="E644" i="2"/>
  <c r="D644" i="2" s="1"/>
  <c r="N644" i="2" s="1"/>
  <c r="E645" i="2"/>
  <c r="D645" i="2" s="1"/>
  <c r="N645" i="2" s="1"/>
  <c r="E646" i="2"/>
  <c r="D646" i="2" s="1"/>
  <c r="N646" i="2" s="1"/>
  <c r="E647" i="2"/>
  <c r="D647" i="2" s="1"/>
  <c r="N647" i="2" s="1"/>
  <c r="E648" i="2"/>
  <c r="D648" i="2" s="1"/>
  <c r="N648" i="2" s="1"/>
  <c r="E649" i="2"/>
  <c r="D649" i="2" s="1"/>
  <c r="N649" i="2" s="1"/>
  <c r="E650" i="2"/>
  <c r="D650" i="2" s="1"/>
  <c r="N650" i="2" s="1"/>
  <c r="E651" i="2"/>
  <c r="D651" i="2" s="1"/>
  <c r="N651" i="2" s="1"/>
  <c r="E652" i="2"/>
  <c r="D652" i="2" s="1"/>
  <c r="N652" i="2" s="1"/>
  <c r="E653" i="2"/>
  <c r="D653" i="2" s="1"/>
  <c r="N653" i="2" s="1"/>
  <c r="E654" i="2"/>
  <c r="D654" i="2" s="1"/>
  <c r="N654" i="2" s="1"/>
  <c r="E655" i="2"/>
  <c r="D655" i="2" s="1"/>
  <c r="N655" i="2" s="1"/>
  <c r="E656" i="2"/>
  <c r="D656" i="2" s="1"/>
  <c r="N656" i="2" s="1"/>
  <c r="E657" i="2"/>
  <c r="D657" i="2" s="1"/>
  <c r="N657" i="2" s="1"/>
  <c r="E658" i="2"/>
  <c r="D658" i="2" s="1"/>
  <c r="N658" i="2" s="1"/>
  <c r="E659" i="2"/>
  <c r="D659" i="2" s="1"/>
  <c r="N659" i="2" s="1"/>
  <c r="E660" i="2"/>
  <c r="D660" i="2" s="1"/>
  <c r="N660" i="2" s="1"/>
  <c r="E661" i="2"/>
  <c r="D661" i="2" s="1"/>
  <c r="N661" i="2" s="1"/>
  <c r="E662" i="2"/>
  <c r="D662" i="2" s="1"/>
  <c r="N662" i="2" s="1"/>
  <c r="E666" i="2"/>
  <c r="D666" i="2" s="1"/>
  <c r="N666" i="2" s="1"/>
  <c r="E667" i="2"/>
  <c r="D667" i="2" s="1"/>
  <c r="N667" i="2" s="1"/>
  <c r="E668" i="2"/>
  <c r="D668" i="2" s="1"/>
  <c r="N668" i="2" s="1"/>
  <c r="E669" i="2"/>
  <c r="D669" i="2" s="1"/>
  <c r="N669" i="2" s="1"/>
  <c r="E670" i="2"/>
  <c r="D670" i="2" s="1"/>
  <c r="N670" i="2" s="1"/>
  <c r="E671" i="2"/>
  <c r="D671" i="2" s="1"/>
  <c r="N671" i="2" s="1"/>
  <c r="E672" i="2"/>
  <c r="D672" i="2" s="1"/>
  <c r="N672" i="2" s="1"/>
  <c r="E673" i="2"/>
  <c r="D673" i="2" s="1"/>
  <c r="N673" i="2" s="1"/>
  <c r="E674" i="2"/>
  <c r="D674" i="2" s="1"/>
  <c r="N674" i="2" s="1"/>
  <c r="E675" i="2"/>
  <c r="D675" i="2" s="1"/>
  <c r="N675" i="2" s="1"/>
  <c r="E676" i="2"/>
  <c r="D676" i="2" s="1"/>
  <c r="N676" i="2" s="1"/>
  <c r="E677" i="2"/>
  <c r="D677" i="2" s="1"/>
  <c r="N677" i="2" s="1"/>
  <c r="E678" i="2"/>
  <c r="D678" i="2" s="1"/>
  <c r="N678" i="2" s="1"/>
  <c r="E679" i="2"/>
  <c r="D679" i="2" s="1"/>
  <c r="N679" i="2" s="1"/>
  <c r="E680" i="2"/>
  <c r="D680" i="2" s="1"/>
  <c r="N680" i="2" s="1"/>
  <c r="E681" i="2"/>
  <c r="D681" i="2" s="1"/>
  <c r="N681" i="2" s="1"/>
  <c r="E682" i="2"/>
  <c r="D682" i="2" s="1"/>
  <c r="N682" i="2" s="1"/>
  <c r="E683" i="2"/>
  <c r="D683" i="2" s="1"/>
  <c r="N683" i="2" s="1"/>
  <c r="E684" i="2"/>
  <c r="D684" i="2" s="1"/>
  <c r="N684" i="2" s="1"/>
  <c r="E685" i="2"/>
  <c r="D685" i="2" s="1"/>
  <c r="N685" i="2" s="1"/>
  <c r="E686" i="2"/>
  <c r="D686" i="2" s="1"/>
  <c r="N686" i="2" s="1"/>
  <c r="E687" i="2"/>
  <c r="D687" i="2" s="1"/>
  <c r="N687" i="2" s="1"/>
  <c r="E688" i="2"/>
  <c r="D688" i="2" s="1"/>
  <c r="N688" i="2" s="1"/>
  <c r="E689" i="2"/>
  <c r="D689" i="2" s="1"/>
  <c r="N689" i="2" s="1"/>
  <c r="E690" i="2"/>
  <c r="D690" i="2" s="1"/>
  <c r="N690" i="2" s="1"/>
  <c r="E692" i="2"/>
  <c r="D692" i="2" s="1"/>
  <c r="N692" i="2" s="1"/>
  <c r="E693" i="2"/>
  <c r="D693" i="2" s="1"/>
  <c r="N693" i="2" s="1"/>
  <c r="E694" i="2"/>
  <c r="D694" i="2" s="1"/>
  <c r="N694" i="2" s="1"/>
  <c r="E695" i="2"/>
  <c r="D695" i="2" s="1"/>
  <c r="N695" i="2" s="1"/>
  <c r="E696" i="2"/>
  <c r="D696" i="2" s="1"/>
  <c r="N696" i="2" s="1"/>
  <c r="E697" i="2"/>
  <c r="D697" i="2" s="1"/>
  <c r="N697" i="2" s="1"/>
  <c r="E698" i="2"/>
  <c r="D698" i="2" s="1"/>
  <c r="N698" i="2" s="1"/>
  <c r="E699" i="2"/>
  <c r="D699" i="2" s="1"/>
  <c r="N699" i="2" s="1"/>
  <c r="E700" i="2"/>
  <c r="D700" i="2" s="1"/>
  <c r="N700" i="2" s="1"/>
  <c r="E701" i="2"/>
  <c r="D701" i="2" s="1"/>
  <c r="N701" i="2" s="1"/>
  <c r="E702" i="2"/>
  <c r="D702" i="2" s="1"/>
  <c r="N702" i="2" s="1"/>
  <c r="E703" i="2"/>
  <c r="D703" i="2" s="1"/>
  <c r="N703" i="2" s="1"/>
  <c r="E704" i="2"/>
  <c r="D704" i="2" s="1"/>
  <c r="N704" i="2" s="1"/>
  <c r="E705" i="2"/>
  <c r="D705" i="2" s="1"/>
  <c r="N705" i="2" s="1"/>
  <c r="E706" i="2"/>
  <c r="D706" i="2" s="1"/>
  <c r="N706" i="2" s="1"/>
  <c r="E707" i="2"/>
  <c r="D707" i="2" s="1"/>
  <c r="N707" i="2" s="1"/>
  <c r="E708" i="2"/>
  <c r="D708" i="2" s="1"/>
  <c r="N708" i="2" s="1"/>
  <c r="E709" i="2"/>
  <c r="D709" i="2" s="1"/>
  <c r="N709" i="2" s="1"/>
  <c r="E710" i="2"/>
  <c r="D710" i="2" s="1"/>
  <c r="N710" i="2" s="1"/>
  <c r="E711" i="2"/>
  <c r="D711" i="2" s="1"/>
  <c r="N711" i="2" s="1"/>
  <c r="E712" i="2"/>
  <c r="D712" i="2" s="1"/>
  <c r="N712" i="2" s="1"/>
  <c r="E713" i="2"/>
  <c r="D713" i="2" s="1"/>
  <c r="N713" i="2" s="1"/>
  <c r="E714" i="2"/>
  <c r="D714" i="2" s="1"/>
  <c r="N714" i="2" s="1"/>
  <c r="E715" i="2"/>
  <c r="D715" i="2" s="1"/>
  <c r="N715" i="2" s="1"/>
  <c r="E716" i="2"/>
  <c r="D716" i="2" s="1"/>
  <c r="N716" i="2" s="1"/>
  <c r="E717" i="2"/>
  <c r="D717" i="2" s="1"/>
  <c r="N717" i="2" s="1"/>
  <c r="E719" i="2"/>
  <c r="D719" i="2" s="1"/>
  <c r="N719" i="2" s="1"/>
  <c r="E720" i="2"/>
  <c r="D720" i="2" s="1"/>
  <c r="N720" i="2" s="1"/>
  <c r="E721" i="2"/>
  <c r="D721" i="2" s="1"/>
  <c r="N721" i="2" s="1"/>
  <c r="E722" i="2"/>
  <c r="D722" i="2" s="1"/>
  <c r="N722" i="2" s="1"/>
  <c r="E723" i="2"/>
  <c r="D723" i="2" s="1"/>
  <c r="N723" i="2" s="1"/>
  <c r="E724" i="2"/>
  <c r="D724" i="2" s="1"/>
  <c r="N724" i="2" s="1"/>
  <c r="E725" i="2"/>
  <c r="D725" i="2" s="1"/>
  <c r="N725" i="2" s="1"/>
  <c r="E726" i="2"/>
  <c r="D726" i="2" s="1"/>
  <c r="N726" i="2" s="1"/>
  <c r="E727" i="2"/>
  <c r="D727" i="2" s="1"/>
  <c r="N727" i="2" s="1"/>
  <c r="E728" i="2"/>
  <c r="D728" i="2" s="1"/>
  <c r="N728" i="2" s="1"/>
  <c r="E729" i="2"/>
  <c r="D729" i="2" s="1"/>
  <c r="N729" i="2" s="1"/>
  <c r="E730" i="2"/>
  <c r="D730" i="2" s="1"/>
  <c r="N730" i="2" s="1"/>
  <c r="E731" i="2"/>
  <c r="D731" i="2" s="1"/>
  <c r="N731" i="2" s="1"/>
  <c r="E732" i="2"/>
  <c r="D732" i="2" s="1"/>
  <c r="N732" i="2" s="1"/>
  <c r="E733" i="2"/>
  <c r="D733" i="2" s="1"/>
  <c r="N733" i="2" s="1"/>
  <c r="E734" i="2"/>
  <c r="D734" i="2" s="1"/>
  <c r="N734" i="2" s="1"/>
  <c r="E735" i="2"/>
  <c r="D735" i="2" s="1"/>
  <c r="N735" i="2" s="1"/>
  <c r="E736" i="2"/>
  <c r="D736" i="2" s="1"/>
  <c r="N736" i="2" s="1"/>
  <c r="E737" i="2"/>
  <c r="D737" i="2" s="1"/>
  <c r="N737" i="2" s="1"/>
  <c r="E738" i="2"/>
  <c r="D738" i="2" s="1"/>
  <c r="N738" i="2" s="1"/>
  <c r="E739" i="2"/>
  <c r="D739" i="2" s="1"/>
  <c r="N739" i="2" s="1"/>
  <c r="E740" i="2"/>
  <c r="D740" i="2" s="1"/>
  <c r="N740" i="2" s="1"/>
  <c r="E741" i="2"/>
  <c r="D741" i="2" s="1"/>
  <c r="N741" i="2" s="1"/>
  <c r="E742" i="2"/>
  <c r="D742" i="2" s="1"/>
  <c r="N742" i="2" s="1"/>
  <c r="E743" i="2"/>
  <c r="D743" i="2" s="1"/>
  <c r="N743" i="2" s="1"/>
  <c r="E744" i="2"/>
  <c r="D744" i="2" s="1"/>
  <c r="N744" i="2" s="1"/>
  <c r="E745" i="2"/>
  <c r="D745" i="2" s="1"/>
  <c r="N745" i="2" s="1"/>
  <c r="E746" i="2"/>
  <c r="D746" i="2" s="1"/>
  <c r="N746" i="2" s="1"/>
  <c r="E747" i="2"/>
  <c r="D747" i="2" s="1"/>
  <c r="N747" i="2" s="1"/>
  <c r="E748" i="2"/>
  <c r="D748" i="2" s="1"/>
  <c r="N748" i="2" s="1"/>
  <c r="E749" i="2"/>
  <c r="D749" i="2" s="1"/>
  <c r="N749" i="2" s="1"/>
  <c r="E750" i="2"/>
  <c r="D750" i="2" s="1"/>
  <c r="N750" i="2" s="1"/>
  <c r="E751" i="2"/>
  <c r="D751" i="2" s="1"/>
  <c r="N751" i="2" s="1"/>
  <c r="E752" i="2"/>
  <c r="D752" i="2" s="1"/>
  <c r="N752" i="2" s="1"/>
  <c r="E753" i="2"/>
  <c r="D753" i="2" s="1"/>
  <c r="N753" i="2" s="1"/>
  <c r="E754" i="2"/>
  <c r="D754" i="2" s="1"/>
  <c r="N754" i="2" s="1"/>
  <c r="E755" i="2"/>
  <c r="D755" i="2" s="1"/>
  <c r="N755" i="2" s="1"/>
  <c r="E756" i="2"/>
  <c r="D756" i="2" s="1"/>
  <c r="N756" i="2" s="1"/>
  <c r="E757" i="2"/>
  <c r="D757" i="2" s="1"/>
  <c r="N757" i="2" s="1"/>
  <c r="E758" i="2"/>
  <c r="D758" i="2" s="1"/>
  <c r="N758" i="2" s="1"/>
  <c r="E759" i="2"/>
  <c r="D759" i="2" s="1"/>
  <c r="N759" i="2" s="1"/>
  <c r="E760" i="2"/>
  <c r="D760" i="2" s="1"/>
  <c r="N760" i="2" s="1"/>
  <c r="E761" i="2"/>
  <c r="D761" i="2" s="1"/>
  <c r="N761" i="2" s="1"/>
  <c r="E762" i="2"/>
  <c r="D762" i="2" s="1"/>
  <c r="N762" i="2" s="1"/>
  <c r="E764" i="2"/>
  <c r="D764" i="2" s="1"/>
  <c r="N764" i="2" s="1"/>
  <c r="E765" i="2"/>
  <c r="D765" i="2" s="1"/>
  <c r="N765" i="2" s="1"/>
  <c r="E766" i="2"/>
  <c r="D766" i="2" s="1"/>
  <c r="N766" i="2" s="1"/>
  <c r="E767" i="2"/>
  <c r="D767" i="2" s="1"/>
  <c r="N767" i="2" s="1"/>
  <c r="E768" i="2"/>
  <c r="D768" i="2" s="1"/>
  <c r="N768" i="2" s="1"/>
  <c r="E769" i="2"/>
  <c r="D769" i="2" s="1"/>
  <c r="N769" i="2" s="1"/>
  <c r="E770" i="2"/>
  <c r="D770" i="2" s="1"/>
  <c r="N770" i="2" s="1"/>
  <c r="E771" i="2"/>
  <c r="D771" i="2" s="1"/>
  <c r="N771" i="2" s="1"/>
  <c r="E772" i="2"/>
  <c r="D772" i="2" s="1"/>
  <c r="N772" i="2" s="1"/>
  <c r="E773" i="2"/>
  <c r="D773" i="2" s="1"/>
  <c r="N773" i="2" s="1"/>
  <c r="E774" i="2"/>
  <c r="D774" i="2" s="1"/>
  <c r="N774" i="2" s="1"/>
  <c r="E775" i="2"/>
  <c r="D775" i="2" s="1"/>
  <c r="N775" i="2" s="1"/>
  <c r="E776" i="2"/>
  <c r="D776" i="2" s="1"/>
  <c r="N776" i="2" s="1"/>
  <c r="E777" i="2"/>
  <c r="D777" i="2" s="1"/>
  <c r="N777" i="2" s="1"/>
  <c r="E778" i="2"/>
  <c r="D778" i="2" s="1"/>
  <c r="N778" i="2" s="1"/>
  <c r="E779" i="2"/>
  <c r="D779" i="2" s="1"/>
  <c r="N779" i="2" s="1"/>
  <c r="E780" i="2"/>
  <c r="D780" i="2" s="1"/>
  <c r="N780" i="2" s="1"/>
  <c r="E782" i="2"/>
  <c r="D782" i="2" s="1"/>
  <c r="N782" i="2" s="1"/>
  <c r="E783" i="2"/>
  <c r="D783" i="2" s="1"/>
  <c r="N783" i="2" s="1"/>
  <c r="E784" i="2"/>
  <c r="D784" i="2" s="1"/>
  <c r="N784" i="2" s="1"/>
  <c r="E785" i="2"/>
  <c r="D785" i="2" s="1"/>
  <c r="N785" i="2" s="1"/>
  <c r="E786" i="2"/>
  <c r="D786" i="2" s="1"/>
  <c r="N786" i="2" s="1"/>
  <c r="E787" i="2"/>
  <c r="D787" i="2" s="1"/>
  <c r="N787" i="2" s="1"/>
  <c r="E788" i="2"/>
  <c r="D788" i="2" s="1"/>
  <c r="N788" i="2" s="1"/>
  <c r="E789" i="2"/>
  <c r="D789" i="2" s="1"/>
  <c r="N789" i="2" s="1"/>
  <c r="E790" i="2"/>
  <c r="D790" i="2" s="1"/>
  <c r="N790" i="2" s="1"/>
  <c r="E791" i="2"/>
  <c r="D791" i="2" s="1"/>
  <c r="N791" i="2" s="1"/>
  <c r="E792" i="2"/>
  <c r="D792" i="2" s="1"/>
  <c r="N792" i="2" s="1"/>
  <c r="E793" i="2"/>
  <c r="D793" i="2" s="1"/>
  <c r="N793" i="2" s="1"/>
  <c r="E795" i="2"/>
  <c r="D795" i="2" s="1"/>
  <c r="N795" i="2" s="1"/>
  <c r="E796" i="2"/>
  <c r="D796" i="2" s="1"/>
  <c r="N796" i="2" s="1"/>
  <c r="E797" i="2"/>
  <c r="D797" i="2" s="1"/>
  <c r="N797" i="2" s="1"/>
  <c r="E798" i="2"/>
  <c r="D798" i="2" s="1"/>
  <c r="N798" i="2" s="1"/>
  <c r="E799" i="2"/>
  <c r="D799" i="2" s="1"/>
  <c r="N799" i="2" s="1"/>
  <c r="E800" i="2"/>
  <c r="D800" i="2" s="1"/>
  <c r="N800" i="2" s="1"/>
  <c r="E801" i="2"/>
  <c r="D801" i="2" s="1"/>
  <c r="N801" i="2" s="1"/>
  <c r="E802" i="2"/>
  <c r="D802" i="2" s="1"/>
  <c r="N802" i="2" s="1"/>
  <c r="E803" i="2"/>
  <c r="D803" i="2" s="1"/>
  <c r="N803" i="2" s="1"/>
  <c r="E804" i="2"/>
  <c r="D804" i="2" s="1"/>
  <c r="N804" i="2" s="1"/>
  <c r="E805" i="2"/>
  <c r="D805" i="2" s="1"/>
  <c r="N805" i="2" s="1"/>
  <c r="E806" i="2"/>
  <c r="D806" i="2" s="1"/>
  <c r="N806" i="2" s="1"/>
  <c r="E807" i="2"/>
  <c r="D807" i="2" s="1"/>
  <c r="N807" i="2" s="1"/>
  <c r="E808" i="2"/>
  <c r="D808" i="2" s="1"/>
  <c r="N808" i="2" s="1"/>
  <c r="E809" i="2"/>
  <c r="D809" i="2" s="1"/>
  <c r="N809" i="2" s="1"/>
  <c r="E810" i="2"/>
  <c r="D810" i="2" s="1"/>
  <c r="N810" i="2" s="1"/>
  <c r="E811" i="2"/>
  <c r="D811" i="2" s="1"/>
  <c r="N811" i="2" s="1"/>
  <c r="E812" i="2"/>
  <c r="D812" i="2" s="1"/>
  <c r="N812" i="2" s="1"/>
  <c r="E813" i="2"/>
  <c r="D813" i="2" s="1"/>
  <c r="N813" i="2" s="1"/>
  <c r="E814" i="2"/>
  <c r="D814" i="2" s="1"/>
  <c r="N814" i="2" s="1"/>
  <c r="E815" i="2"/>
  <c r="D815" i="2" s="1"/>
  <c r="N815" i="2" s="1"/>
  <c r="E816" i="2"/>
  <c r="D816" i="2" s="1"/>
  <c r="N816" i="2" s="1"/>
  <c r="E817" i="2"/>
  <c r="D817" i="2" s="1"/>
  <c r="N817" i="2" s="1"/>
  <c r="E819" i="2"/>
  <c r="D819" i="2" s="1"/>
  <c r="N819" i="2" s="1"/>
  <c r="E820" i="2"/>
  <c r="D820" i="2" s="1"/>
  <c r="N820" i="2" s="1"/>
  <c r="E821" i="2"/>
  <c r="D821" i="2" s="1"/>
  <c r="N821" i="2" s="1"/>
  <c r="E822" i="2"/>
  <c r="D822" i="2" s="1"/>
  <c r="N822" i="2" s="1"/>
  <c r="E823" i="2"/>
  <c r="D823" i="2" s="1"/>
  <c r="N823" i="2" s="1"/>
  <c r="E825" i="2"/>
  <c r="D825" i="2" s="1"/>
  <c r="N825" i="2" s="1"/>
  <c r="E826" i="2"/>
  <c r="D826" i="2" s="1"/>
  <c r="N826" i="2" s="1"/>
  <c r="E827" i="2"/>
  <c r="D827" i="2" s="1"/>
  <c r="N827" i="2" s="1"/>
  <c r="E828" i="2"/>
  <c r="D828" i="2" s="1"/>
  <c r="N828" i="2" s="1"/>
  <c r="E829" i="2"/>
  <c r="D829" i="2" s="1"/>
  <c r="N829" i="2" s="1"/>
  <c r="E830" i="2"/>
  <c r="D830" i="2" s="1"/>
  <c r="N830" i="2" s="1"/>
  <c r="E831" i="2"/>
  <c r="D831" i="2" s="1"/>
  <c r="N831" i="2" s="1"/>
  <c r="E832" i="2"/>
  <c r="D832" i="2" s="1"/>
  <c r="N832" i="2" s="1"/>
  <c r="E833" i="2"/>
  <c r="D833" i="2" s="1"/>
  <c r="N833" i="2" s="1"/>
  <c r="E834" i="2"/>
  <c r="D834" i="2" s="1"/>
  <c r="N834" i="2" s="1"/>
  <c r="E835" i="2"/>
  <c r="D835" i="2" s="1"/>
  <c r="N835" i="2" s="1"/>
  <c r="E836" i="2"/>
  <c r="D836" i="2" s="1"/>
  <c r="N836" i="2" s="1"/>
  <c r="E837" i="2"/>
  <c r="D837" i="2" s="1"/>
  <c r="N837" i="2" s="1"/>
  <c r="E838" i="2"/>
  <c r="D838" i="2" s="1"/>
  <c r="N838" i="2" s="1"/>
  <c r="E839" i="2"/>
  <c r="D839" i="2" s="1"/>
  <c r="N839" i="2" s="1"/>
  <c r="E840" i="2"/>
  <c r="D840" i="2" s="1"/>
  <c r="N840" i="2" s="1"/>
  <c r="E841" i="2"/>
  <c r="D841" i="2" s="1"/>
  <c r="N841" i="2" s="1"/>
  <c r="E842" i="2"/>
  <c r="D842" i="2" s="1"/>
  <c r="N842" i="2" s="1"/>
  <c r="E843" i="2"/>
  <c r="D843" i="2" s="1"/>
  <c r="N843" i="2" s="1"/>
  <c r="E844" i="2"/>
  <c r="D844" i="2" s="1"/>
  <c r="N844" i="2" s="1"/>
  <c r="E845" i="2"/>
  <c r="D845" i="2" s="1"/>
  <c r="N845" i="2" s="1"/>
  <c r="E846" i="2"/>
  <c r="D846" i="2" s="1"/>
  <c r="N846" i="2" s="1"/>
  <c r="E847" i="2"/>
  <c r="D847" i="2" s="1"/>
  <c r="N847" i="2" s="1"/>
  <c r="E848" i="2"/>
  <c r="D848" i="2" s="1"/>
  <c r="N848" i="2" s="1"/>
  <c r="E849" i="2"/>
  <c r="D849" i="2" s="1"/>
  <c r="N849" i="2" s="1"/>
  <c r="E850" i="2"/>
  <c r="D850" i="2" s="1"/>
  <c r="N850" i="2" s="1"/>
  <c r="E851" i="2"/>
  <c r="D851" i="2" s="1"/>
  <c r="N851" i="2" s="1"/>
  <c r="E852" i="2"/>
  <c r="D852" i="2" s="1"/>
  <c r="N852" i="2" s="1"/>
  <c r="E853" i="2"/>
  <c r="D853" i="2" s="1"/>
  <c r="N853" i="2" s="1"/>
  <c r="E854" i="2"/>
  <c r="D854" i="2" s="1"/>
  <c r="N854" i="2" s="1"/>
  <c r="E855" i="2"/>
  <c r="D855" i="2" s="1"/>
  <c r="N855" i="2" s="1"/>
  <c r="E856" i="2"/>
  <c r="D856" i="2" s="1"/>
  <c r="N856" i="2" s="1"/>
  <c r="E857" i="2"/>
  <c r="D857" i="2" s="1"/>
  <c r="N857" i="2" s="1"/>
  <c r="E859" i="2"/>
  <c r="D859" i="2" s="1"/>
  <c r="N859" i="2" s="1"/>
  <c r="E860" i="2"/>
  <c r="D860" i="2" s="1"/>
  <c r="N860" i="2" s="1"/>
  <c r="E861" i="2"/>
  <c r="D861" i="2" s="1"/>
  <c r="N861" i="2" s="1"/>
  <c r="E862" i="2"/>
  <c r="D862" i="2" s="1"/>
  <c r="N862" i="2" s="1"/>
  <c r="E863" i="2"/>
  <c r="D863" i="2" s="1"/>
  <c r="N863" i="2" s="1"/>
  <c r="E864" i="2"/>
  <c r="D864" i="2" s="1"/>
  <c r="N864" i="2" s="1"/>
  <c r="E865" i="2"/>
  <c r="D865" i="2" s="1"/>
  <c r="N865" i="2" s="1"/>
  <c r="E866" i="2"/>
  <c r="D866" i="2" s="1"/>
  <c r="N866" i="2" s="1"/>
  <c r="E867" i="2"/>
  <c r="D867" i="2" s="1"/>
  <c r="N867" i="2" s="1"/>
  <c r="E868" i="2"/>
  <c r="D868" i="2" s="1"/>
  <c r="N868" i="2" s="1"/>
  <c r="E869" i="2"/>
  <c r="D869" i="2" s="1"/>
  <c r="N869" i="2" s="1"/>
  <c r="E870" i="2"/>
  <c r="D870" i="2" s="1"/>
  <c r="N870" i="2" s="1"/>
  <c r="E871" i="2"/>
  <c r="D871" i="2" s="1"/>
  <c r="N871" i="2" s="1"/>
  <c r="E872" i="2"/>
  <c r="D872" i="2" s="1"/>
  <c r="N872" i="2" s="1"/>
  <c r="E873" i="2"/>
  <c r="D873" i="2" s="1"/>
  <c r="N873" i="2" s="1"/>
  <c r="E874" i="2"/>
  <c r="D874" i="2" s="1"/>
  <c r="N874" i="2" s="1"/>
  <c r="E875" i="2"/>
  <c r="D875" i="2" s="1"/>
  <c r="N875" i="2" s="1"/>
  <c r="E876" i="2"/>
  <c r="D876" i="2" s="1"/>
  <c r="N876" i="2" s="1"/>
  <c r="E877" i="2"/>
  <c r="D877" i="2" s="1"/>
  <c r="N877" i="2" s="1"/>
  <c r="E878" i="2"/>
  <c r="D878" i="2" s="1"/>
  <c r="N878" i="2" s="1"/>
  <c r="E879" i="2"/>
  <c r="D879" i="2" s="1"/>
  <c r="N879" i="2" s="1"/>
  <c r="E880" i="2"/>
  <c r="D880" i="2" s="1"/>
  <c r="N880" i="2" s="1"/>
  <c r="E881" i="2"/>
  <c r="D881" i="2" s="1"/>
  <c r="N881" i="2" s="1"/>
  <c r="E882" i="2"/>
  <c r="D882" i="2" s="1"/>
  <c r="N882" i="2" s="1"/>
  <c r="E883" i="2"/>
  <c r="D883" i="2" s="1"/>
  <c r="N883" i="2" s="1"/>
  <c r="E884" i="2"/>
  <c r="D884" i="2" s="1"/>
  <c r="N884" i="2" s="1"/>
  <c r="E885" i="2"/>
  <c r="D885" i="2" s="1"/>
  <c r="N885" i="2" s="1"/>
  <c r="E886" i="2"/>
  <c r="D886" i="2" s="1"/>
  <c r="N886" i="2" s="1"/>
  <c r="E887" i="2"/>
  <c r="D887" i="2" s="1"/>
  <c r="N887" i="2" s="1"/>
  <c r="E888" i="2"/>
  <c r="D888" i="2" s="1"/>
  <c r="N888" i="2" s="1"/>
  <c r="E889" i="2"/>
  <c r="D889" i="2" s="1"/>
  <c r="N889" i="2" s="1"/>
  <c r="E890" i="2"/>
  <c r="D890" i="2" s="1"/>
  <c r="N890" i="2" s="1"/>
  <c r="E891" i="2"/>
  <c r="D891" i="2" s="1"/>
  <c r="N891" i="2" s="1"/>
  <c r="E892" i="2"/>
  <c r="D892" i="2" s="1"/>
  <c r="N892" i="2" s="1"/>
  <c r="E893" i="2"/>
  <c r="D893" i="2" s="1"/>
  <c r="N893" i="2" s="1"/>
  <c r="E895" i="2"/>
  <c r="D895" i="2" s="1"/>
  <c r="N895" i="2" s="1"/>
  <c r="E896" i="2"/>
  <c r="D896" i="2" s="1"/>
  <c r="N896" i="2" s="1"/>
  <c r="E897" i="2"/>
  <c r="D897" i="2" s="1"/>
  <c r="N897" i="2" s="1"/>
  <c r="E898" i="2"/>
  <c r="D898" i="2" s="1"/>
  <c r="N898" i="2" s="1"/>
  <c r="E899" i="2"/>
  <c r="D899" i="2" s="1"/>
  <c r="N899" i="2" s="1"/>
  <c r="E900" i="2"/>
  <c r="D900" i="2" s="1"/>
  <c r="N900" i="2" s="1"/>
  <c r="E901" i="2"/>
  <c r="D901" i="2" s="1"/>
  <c r="N901" i="2" s="1"/>
  <c r="E902" i="2"/>
  <c r="E903" i="2"/>
  <c r="D903" i="2" s="1"/>
  <c r="N903" i="2" s="1"/>
  <c r="E904" i="2"/>
  <c r="D904" i="2" s="1"/>
  <c r="N904" i="2" s="1"/>
  <c r="E905" i="2"/>
  <c r="D905" i="2" s="1"/>
  <c r="N905" i="2" s="1"/>
  <c r="E906" i="2"/>
  <c r="D906" i="2" s="1"/>
  <c r="N906" i="2" s="1"/>
  <c r="E907" i="2"/>
  <c r="D907" i="2" s="1"/>
  <c r="N907" i="2" s="1"/>
  <c r="E908" i="2"/>
  <c r="D908" i="2" s="1"/>
  <c r="N908" i="2" s="1"/>
  <c r="E909" i="2"/>
  <c r="D909" i="2" s="1"/>
  <c r="N909" i="2" s="1"/>
  <c r="E910" i="2"/>
  <c r="E911" i="2"/>
  <c r="D911" i="2" s="1"/>
  <c r="N911" i="2" s="1"/>
  <c r="E912" i="2"/>
  <c r="D912" i="2" s="1"/>
  <c r="N912" i="2" s="1"/>
  <c r="E913" i="2"/>
  <c r="D913" i="2" s="1"/>
  <c r="N913" i="2" s="1"/>
  <c r="E914" i="2"/>
  <c r="E915" i="2"/>
  <c r="D915" i="2" s="1"/>
  <c r="N915" i="2" s="1"/>
  <c r="E916" i="2"/>
  <c r="D916" i="2" s="1"/>
  <c r="N916" i="2" s="1"/>
  <c r="E917" i="2"/>
  <c r="D917" i="2" s="1"/>
  <c r="N917" i="2" s="1"/>
  <c r="E918" i="2"/>
  <c r="D918" i="2" s="1"/>
  <c r="N918" i="2" s="1"/>
  <c r="E919" i="2"/>
  <c r="D919" i="2" s="1"/>
  <c r="N919" i="2" s="1"/>
  <c r="E920" i="2"/>
  <c r="D920" i="2" s="1"/>
  <c r="N920" i="2" s="1"/>
  <c r="E921" i="2"/>
  <c r="D921" i="2" s="1"/>
  <c r="N921" i="2" s="1"/>
  <c r="E922" i="2"/>
  <c r="D922" i="2" s="1"/>
  <c r="N922" i="2" s="1"/>
  <c r="E923" i="2"/>
  <c r="D923" i="2" s="1"/>
  <c r="N923" i="2" s="1"/>
  <c r="E924" i="2"/>
  <c r="D924" i="2" s="1"/>
  <c r="N924" i="2" s="1"/>
  <c r="E925" i="2"/>
  <c r="E926" i="2"/>
  <c r="D926" i="2" s="1"/>
  <c r="N926" i="2" s="1"/>
  <c r="E927" i="2"/>
  <c r="D927" i="2" s="1"/>
  <c r="N927" i="2" s="1"/>
  <c r="E928" i="2"/>
  <c r="D928" i="2" s="1"/>
  <c r="N928" i="2" s="1"/>
  <c r="E929" i="2"/>
  <c r="D929" i="2" s="1"/>
  <c r="N929" i="2" s="1"/>
  <c r="E930" i="2"/>
  <c r="D930" i="2" s="1"/>
  <c r="N930" i="2" s="1"/>
  <c r="E931" i="2"/>
  <c r="D931" i="2" s="1"/>
  <c r="N931" i="2" s="1"/>
  <c r="E932" i="2"/>
  <c r="D932" i="2" s="1"/>
  <c r="N932" i="2" s="1"/>
  <c r="E933" i="2"/>
  <c r="D933" i="2" s="1"/>
  <c r="N933" i="2" s="1"/>
  <c r="E934" i="2"/>
  <c r="D934" i="2" s="1"/>
  <c r="N934" i="2" s="1"/>
  <c r="E935" i="2"/>
  <c r="D935" i="2" s="1"/>
  <c r="N935" i="2" s="1"/>
  <c r="E936" i="2"/>
  <c r="D936" i="2" s="1"/>
  <c r="N936" i="2" s="1"/>
  <c r="E938" i="2"/>
  <c r="D938" i="2" s="1"/>
  <c r="N938" i="2" s="1"/>
  <c r="E941" i="2"/>
  <c r="D941" i="2" s="1"/>
  <c r="N941" i="2" s="1"/>
  <c r="E942" i="2"/>
  <c r="D942" i="2" s="1"/>
  <c r="N942" i="2" s="1"/>
  <c r="E943" i="2"/>
  <c r="D943" i="2" s="1"/>
  <c r="N943" i="2" s="1"/>
  <c r="E944" i="2"/>
  <c r="D944" i="2" s="1"/>
  <c r="N944" i="2" s="1"/>
  <c r="E945" i="2"/>
  <c r="D945" i="2" s="1"/>
  <c r="N945" i="2" s="1"/>
  <c r="E946" i="2"/>
  <c r="D946" i="2" s="1"/>
  <c r="N946" i="2" s="1"/>
  <c r="E947" i="2"/>
  <c r="D947" i="2" s="1"/>
  <c r="N947" i="2" s="1"/>
  <c r="E948" i="2"/>
  <c r="D948" i="2" s="1"/>
  <c r="N948" i="2" s="1"/>
  <c r="E949" i="2"/>
  <c r="D949" i="2" s="1"/>
  <c r="N949" i="2" s="1"/>
  <c r="E950" i="2"/>
  <c r="D950" i="2" s="1"/>
  <c r="N950" i="2" s="1"/>
  <c r="E951" i="2"/>
  <c r="D951" i="2" s="1"/>
  <c r="N951" i="2" s="1"/>
  <c r="E953" i="2"/>
  <c r="D953" i="2" s="1"/>
  <c r="N953" i="2" s="1"/>
  <c r="E954" i="2"/>
  <c r="D954" i="2" s="1"/>
  <c r="N954" i="2" s="1"/>
  <c r="E955" i="2"/>
  <c r="D955" i="2" s="1"/>
  <c r="N955" i="2" s="1"/>
  <c r="E956" i="2"/>
  <c r="D956" i="2" s="1"/>
  <c r="N956" i="2" s="1"/>
  <c r="E957" i="2"/>
  <c r="D957" i="2" s="1"/>
  <c r="N957" i="2" s="1"/>
  <c r="E958" i="2"/>
  <c r="D958" i="2" s="1"/>
  <c r="N958" i="2" s="1"/>
  <c r="E959" i="2"/>
  <c r="D959" i="2" s="1"/>
  <c r="N959" i="2" s="1"/>
  <c r="E960" i="2"/>
  <c r="D960" i="2" s="1"/>
  <c r="N960" i="2" s="1"/>
  <c r="E961" i="2"/>
  <c r="D961" i="2" s="1"/>
  <c r="N961" i="2" s="1"/>
  <c r="E962" i="2"/>
  <c r="D962" i="2" s="1"/>
  <c r="N962" i="2" s="1"/>
  <c r="E963" i="2"/>
  <c r="D963" i="2" s="1"/>
  <c r="N963" i="2" s="1"/>
  <c r="E964" i="2"/>
  <c r="D964" i="2" s="1"/>
  <c r="N964" i="2" s="1"/>
  <c r="E965" i="2"/>
  <c r="D965" i="2" s="1"/>
  <c r="N965" i="2" s="1"/>
  <c r="E966" i="2"/>
  <c r="D966" i="2" s="1"/>
  <c r="N966" i="2" s="1"/>
  <c r="E968" i="2"/>
  <c r="D968" i="2" s="1"/>
  <c r="N968" i="2" s="1"/>
  <c r="E969" i="2"/>
  <c r="D969" i="2" s="1"/>
  <c r="N969" i="2" s="1"/>
  <c r="E971" i="2"/>
  <c r="D971" i="2" s="1"/>
  <c r="N971" i="2" s="1"/>
  <c r="E972" i="2"/>
  <c r="D972" i="2" s="1"/>
  <c r="N972" i="2" s="1"/>
  <c r="E974" i="2"/>
  <c r="D974" i="2" s="1"/>
  <c r="N974" i="2" s="1"/>
  <c r="E975" i="2"/>
  <c r="D975" i="2" s="1"/>
  <c r="N975" i="2" s="1"/>
  <c r="E977" i="2"/>
  <c r="D977" i="2" s="1"/>
  <c r="N977" i="2" s="1"/>
  <c r="E978" i="2"/>
  <c r="D978" i="2" s="1"/>
  <c r="N978" i="2" s="1"/>
  <c r="E979" i="2"/>
  <c r="D979" i="2" s="1"/>
  <c r="N979" i="2" s="1"/>
  <c r="E980" i="2"/>
  <c r="D980" i="2" s="1"/>
  <c r="N980" i="2" s="1"/>
  <c r="E981" i="2"/>
  <c r="D981" i="2" s="1"/>
  <c r="N981" i="2" s="1"/>
  <c r="E982" i="2"/>
  <c r="D982" i="2" s="1"/>
  <c r="N982" i="2" s="1"/>
  <c r="E983" i="2"/>
  <c r="D983" i="2" s="1"/>
  <c r="N983" i="2" s="1"/>
  <c r="E984" i="2"/>
  <c r="D984" i="2" s="1"/>
  <c r="N984" i="2" s="1"/>
  <c r="E985" i="2"/>
  <c r="D985" i="2" s="1"/>
  <c r="N985" i="2" s="1"/>
  <c r="E986" i="2"/>
  <c r="D986" i="2" s="1"/>
  <c r="N986" i="2" s="1"/>
  <c r="E987" i="2"/>
  <c r="D987" i="2" s="1"/>
  <c r="N987" i="2" s="1"/>
  <c r="E988" i="2"/>
  <c r="D988" i="2" s="1"/>
  <c r="N988" i="2" s="1"/>
  <c r="E989" i="2"/>
  <c r="D989" i="2" s="1"/>
  <c r="N989" i="2" s="1"/>
  <c r="E990" i="2"/>
  <c r="D990" i="2" s="1"/>
  <c r="N990" i="2" s="1"/>
  <c r="E991" i="2"/>
  <c r="D991" i="2" s="1"/>
  <c r="N991" i="2" s="1"/>
  <c r="E992" i="2"/>
  <c r="D992" i="2" s="1"/>
  <c r="N992" i="2" s="1"/>
  <c r="E993" i="2"/>
  <c r="D993" i="2" s="1"/>
  <c r="N993" i="2" s="1"/>
  <c r="E994" i="2"/>
  <c r="D994" i="2" s="1"/>
  <c r="N994" i="2" s="1"/>
  <c r="E995" i="2"/>
  <c r="D995" i="2" s="1"/>
  <c r="N995" i="2" s="1"/>
  <c r="E996" i="2"/>
  <c r="D996" i="2" s="1"/>
  <c r="N996" i="2" s="1"/>
  <c r="E997" i="2"/>
  <c r="D997" i="2" s="1"/>
  <c r="N997" i="2" s="1"/>
  <c r="E998" i="2"/>
  <c r="D998" i="2" s="1"/>
  <c r="N998" i="2" s="1"/>
  <c r="E999" i="2"/>
  <c r="D999" i="2" s="1"/>
  <c r="N999" i="2" s="1"/>
  <c r="E1000" i="2"/>
  <c r="D1000" i="2" s="1"/>
  <c r="N1000" i="2" s="1"/>
  <c r="E1001" i="2"/>
  <c r="D1001" i="2" s="1"/>
  <c r="N1001" i="2" s="1"/>
  <c r="E1002" i="2"/>
  <c r="D1002" i="2" s="1"/>
  <c r="N1002" i="2" s="1"/>
  <c r="E1003" i="2"/>
  <c r="D1003" i="2" s="1"/>
  <c r="N1003" i="2" s="1"/>
  <c r="E1004" i="2"/>
  <c r="D1004" i="2" s="1"/>
  <c r="N1004" i="2" s="1"/>
  <c r="E1005" i="2"/>
  <c r="D1005" i="2" s="1"/>
  <c r="N1005" i="2" s="1"/>
  <c r="E1006" i="2"/>
  <c r="D1006" i="2" s="1"/>
  <c r="N1006" i="2" s="1"/>
  <c r="E1007" i="2"/>
  <c r="D1007" i="2" s="1"/>
  <c r="N1007" i="2" s="1"/>
  <c r="E1008" i="2"/>
  <c r="D1008" i="2" s="1"/>
  <c r="N1008" i="2" s="1"/>
  <c r="E1009" i="2"/>
  <c r="D1009" i="2" s="1"/>
  <c r="N1009" i="2" s="1"/>
  <c r="E1010" i="2"/>
  <c r="D1010" i="2" s="1"/>
  <c r="N1010" i="2" s="1"/>
  <c r="E1011" i="2"/>
  <c r="D1011" i="2" s="1"/>
  <c r="N1011" i="2" s="1"/>
  <c r="E1012" i="2"/>
  <c r="D1012" i="2" s="1"/>
  <c r="N1012" i="2" s="1"/>
  <c r="E1013" i="2"/>
  <c r="D1013" i="2" s="1"/>
  <c r="N1013" i="2" s="1"/>
  <c r="E1014" i="2"/>
  <c r="D1014" i="2" s="1"/>
  <c r="N1014" i="2" s="1"/>
  <c r="E1015" i="2"/>
  <c r="D1015" i="2" s="1"/>
  <c r="N1015" i="2" s="1"/>
  <c r="E1016" i="2"/>
  <c r="D1016" i="2" s="1"/>
  <c r="N1016" i="2" s="1"/>
  <c r="E1017" i="2"/>
  <c r="D1017" i="2" s="1"/>
  <c r="N1017" i="2" s="1"/>
  <c r="E1018" i="2"/>
  <c r="D1018" i="2" s="1"/>
  <c r="N1018" i="2" s="1"/>
  <c r="E1019" i="2"/>
  <c r="D1019" i="2" s="1"/>
  <c r="N1019" i="2" s="1"/>
  <c r="E1020" i="2"/>
  <c r="D1020" i="2" s="1"/>
  <c r="N1020" i="2" s="1"/>
  <c r="E1021" i="2"/>
  <c r="D1021" i="2" s="1"/>
  <c r="N1021" i="2" s="1"/>
  <c r="E1022" i="2"/>
  <c r="D1022" i="2" s="1"/>
  <c r="N1022" i="2" s="1"/>
  <c r="E1023" i="2"/>
  <c r="D1023" i="2" s="1"/>
  <c r="N1023" i="2" s="1"/>
  <c r="E1024" i="2"/>
  <c r="D1024" i="2" s="1"/>
  <c r="N1024" i="2" s="1"/>
  <c r="E1025" i="2"/>
  <c r="D1025" i="2" s="1"/>
  <c r="N1025" i="2" s="1"/>
  <c r="E1026" i="2"/>
  <c r="D1026" i="2" s="1"/>
  <c r="N1026" i="2" s="1"/>
  <c r="E1027" i="2"/>
  <c r="D1027" i="2" s="1"/>
  <c r="N1027" i="2" s="1"/>
  <c r="E1028" i="2"/>
  <c r="D1028" i="2" s="1"/>
  <c r="N1028" i="2" s="1"/>
  <c r="E1029" i="2"/>
  <c r="D1029" i="2" s="1"/>
  <c r="N1029" i="2" s="1"/>
  <c r="E1030" i="2"/>
  <c r="D1030" i="2" s="1"/>
  <c r="N1030" i="2" s="1"/>
  <c r="E1031" i="2"/>
  <c r="D1031" i="2" s="1"/>
  <c r="N1031" i="2" s="1"/>
  <c r="E1032" i="2"/>
  <c r="D1032" i="2" s="1"/>
  <c r="N1032" i="2" s="1"/>
  <c r="E1033" i="2"/>
  <c r="D1033" i="2" s="1"/>
  <c r="N1033" i="2" s="1"/>
  <c r="E1034" i="2"/>
  <c r="D1034" i="2" s="1"/>
  <c r="N1034" i="2" s="1"/>
  <c r="E1035" i="2"/>
  <c r="D1035" i="2" s="1"/>
  <c r="N1035" i="2" s="1"/>
  <c r="E1036" i="2"/>
  <c r="D1036" i="2" s="1"/>
  <c r="N1036" i="2" s="1"/>
  <c r="E1037" i="2"/>
  <c r="D1037" i="2" s="1"/>
  <c r="N1037" i="2" s="1"/>
  <c r="E1038" i="2"/>
  <c r="D1038" i="2" s="1"/>
  <c r="N1038" i="2" s="1"/>
  <c r="E1039" i="2"/>
  <c r="D1039" i="2" s="1"/>
  <c r="N1039" i="2" s="1"/>
  <c r="E1040" i="2"/>
  <c r="D1040" i="2" s="1"/>
  <c r="N1040" i="2" s="1"/>
  <c r="E1041" i="2"/>
  <c r="D1041" i="2" s="1"/>
  <c r="N1041" i="2" s="1"/>
  <c r="E1042" i="2"/>
  <c r="D1042" i="2" s="1"/>
  <c r="N1042" i="2" s="1"/>
  <c r="E1043" i="2"/>
  <c r="D1043" i="2" s="1"/>
  <c r="N1043" i="2" s="1"/>
  <c r="E1044" i="2"/>
  <c r="D1044" i="2" s="1"/>
  <c r="N1044" i="2" s="1"/>
  <c r="E1045" i="2"/>
  <c r="D1045" i="2" s="1"/>
  <c r="N1045" i="2" s="1"/>
  <c r="E1046" i="2"/>
  <c r="D1046" i="2" s="1"/>
  <c r="N1046" i="2" s="1"/>
  <c r="E1047" i="2"/>
  <c r="D1047" i="2" s="1"/>
  <c r="N1047" i="2" s="1"/>
  <c r="E1048" i="2"/>
  <c r="D1048" i="2" s="1"/>
  <c r="N1048" i="2" s="1"/>
  <c r="E1049" i="2"/>
  <c r="D1049" i="2" s="1"/>
  <c r="N1049" i="2" s="1"/>
  <c r="E1050" i="2"/>
  <c r="D1050" i="2" s="1"/>
  <c r="N1050" i="2" s="1"/>
  <c r="E1051" i="2"/>
  <c r="E1052" i="2"/>
  <c r="D1052" i="2" s="1"/>
  <c r="N1052" i="2" s="1"/>
  <c r="E1053" i="2"/>
  <c r="D1053" i="2" s="1"/>
  <c r="N1053" i="2" s="1"/>
  <c r="E1054" i="2"/>
  <c r="D1054" i="2" s="1"/>
  <c r="N1054" i="2" s="1"/>
  <c r="E1055" i="2"/>
  <c r="D1055" i="2" s="1"/>
  <c r="N1055" i="2" s="1"/>
  <c r="E1056" i="2"/>
  <c r="D1056" i="2" s="1"/>
  <c r="N1056" i="2" s="1"/>
  <c r="E1057" i="2"/>
  <c r="D1057" i="2" s="1"/>
  <c r="N1057" i="2" s="1"/>
  <c r="E1058" i="2"/>
  <c r="D1058" i="2" s="1"/>
  <c r="N1058" i="2" s="1"/>
  <c r="E1059" i="2"/>
  <c r="D1059" i="2" s="1"/>
  <c r="N1059" i="2" s="1"/>
  <c r="E1060" i="2"/>
  <c r="D1060" i="2" s="1"/>
  <c r="N1060" i="2" s="1"/>
  <c r="E1061" i="2"/>
  <c r="D1061" i="2" s="1"/>
  <c r="N1061" i="2" s="1"/>
  <c r="E1062" i="2"/>
  <c r="D1062" i="2" s="1"/>
  <c r="N1062" i="2" s="1"/>
  <c r="E1063" i="2"/>
  <c r="D1063" i="2" s="1"/>
  <c r="N1063" i="2" s="1"/>
  <c r="E1064" i="2"/>
  <c r="D1064" i="2" s="1"/>
  <c r="N1064" i="2" s="1"/>
  <c r="E1065" i="2"/>
  <c r="D1065" i="2" s="1"/>
  <c r="N1065" i="2" s="1"/>
  <c r="E1066" i="2"/>
  <c r="D1066" i="2" s="1"/>
  <c r="N1066" i="2" s="1"/>
  <c r="E1067" i="2"/>
  <c r="D1067" i="2" s="1"/>
  <c r="N1067" i="2" s="1"/>
  <c r="E1068" i="2"/>
  <c r="D1068" i="2" s="1"/>
  <c r="N1068" i="2" s="1"/>
  <c r="E1069" i="2"/>
  <c r="D1069" i="2" s="1"/>
  <c r="N1069" i="2" s="1"/>
  <c r="E1070" i="2"/>
  <c r="D1070" i="2" s="1"/>
  <c r="N1070" i="2" s="1"/>
  <c r="E1071" i="2"/>
  <c r="D1071" i="2" s="1"/>
  <c r="N1071" i="2" s="1"/>
  <c r="E1072" i="2"/>
  <c r="D1072" i="2" s="1"/>
  <c r="N1072" i="2" s="1"/>
  <c r="E1073" i="2"/>
  <c r="D1073" i="2" s="1"/>
  <c r="N1073" i="2" s="1"/>
  <c r="E1074" i="2"/>
  <c r="D1074" i="2" s="1"/>
  <c r="N1074" i="2" s="1"/>
  <c r="E1075" i="2"/>
  <c r="D1075" i="2" s="1"/>
  <c r="N1075" i="2" s="1"/>
  <c r="E1076" i="2"/>
  <c r="D1076" i="2" s="1"/>
  <c r="N1076" i="2" s="1"/>
  <c r="E1077" i="2"/>
  <c r="D1077" i="2" s="1"/>
  <c r="N1077" i="2" s="1"/>
  <c r="E1078" i="2"/>
  <c r="D1078" i="2" s="1"/>
  <c r="N1078" i="2" s="1"/>
  <c r="E1079" i="2"/>
  <c r="D1079" i="2" s="1"/>
  <c r="N1079" i="2" s="1"/>
  <c r="E1080" i="2"/>
  <c r="D1080" i="2" s="1"/>
  <c r="N1080" i="2" s="1"/>
  <c r="E1081" i="2"/>
  <c r="D1081" i="2" s="1"/>
  <c r="N1081" i="2" s="1"/>
  <c r="E1082" i="2"/>
  <c r="D1082" i="2" s="1"/>
  <c r="N1082" i="2" s="1"/>
  <c r="E1083" i="2"/>
  <c r="E1089" i="2"/>
  <c r="D1089" i="2" s="1"/>
  <c r="N1089" i="2" s="1"/>
  <c r="E1090" i="2"/>
  <c r="D1090" i="2" s="1"/>
  <c r="N1090" i="2" s="1"/>
  <c r="E1091" i="2"/>
  <c r="D1091" i="2" s="1"/>
  <c r="N1091" i="2" s="1"/>
  <c r="E1092" i="2"/>
  <c r="D1092" i="2" s="1"/>
  <c r="N1092" i="2" s="1"/>
  <c r="E1093" i="2"/>
  <c r="D1093" i="2" s="1"/>
  <c r="N1093" i="2" s="1"/>
  <c r="E1094" i="2"/>
  <c r="D1094" i="2" s="1"/>
  <c r="N1094" i="2" s="1"/>
  <c r="E1095" i="2"/>
  <c r="D1095" i="2" s="1"/>
  <c r="N1095" i="2" s="1"/>
  <c r="E1096" i="2"/>
  <c r="D1096" i="2" s="1"/>
  <c r="N1096" i="2" s="1"/>
  <c r="E1097" i="2"/>
  <c r="D1097" i="2" s="1"/>
  <c r="N1097" i="2" s="1"/>
  <c r="E1098" i="2"/>
  <c r="D1098" i="2" s="1"/>
  <c r="N1098" i="2" s="1"/>
  <c r="E1099" i="2"/>
  <c r="D1099" i="2" s="1"/>
  <c r="N1099" i="2" s="1"/>
  <c r="E1100" i="2"/>
  <c r="E1101" i="2"/>
  <c r="D1101" i="2" s="1"/>
  <c r="N1101" i="2" s="1"/>
  <c r="E1102" i="2"/>
  <c r="D1102" i="2" s="1"/>
  <c r="N1102" i="2" s="1"/>
  <c r="E1103" i="2"/>
  <c r="D1103" i="2" s="1"/>
  <c r="N1103" i="2" s="1"/>
  <c r="E1104" i="2"/>
  <c r="D1104" i="2" s="1"/>
  <c r="N1104" i="2" s="1"/>
  <c r="E1105" i="2"/>
  <c r="D1105" i="2" s="1"/>
  <c r="N1105" i="2" s="1"/>
  <c r="E1106" i="2"/>
  <c r="D1106" i="2" s="1"/>
  <c r="N1106" i="2" s="1"/>
  <c r="E1107" i="2"/>
  <c r="D1107" i="2" s="1"/>
  <c r="N1107" i="2" s="1"/>
  <c r="E1108" i="2"/>
  <c r="D1108" i="2" s="1"/>
  <c r="N1108" i="2" s="1"/>
  <c r="E1109" i="2"/>
  <c r="D1109" i="2" s="1"/>
  <c r="N1109" i="2" s="1"/>
  <c r="E1110" i="2"/>
  <c r="D1110" i="2" s="1"/>
  <c r="N1110" i="2" s="1"/>
  <c r="E1111" i="2"/>
  <c r="D1111" i="2" s="1"/>
  <c r="N1111" i="2" s="1"/>
  <c r="D1112" i="2"/>
  <c r="N1112" i="2" s="1"/>
  <c r="E1113" i="2"/>
  <c r="D1113" i="2" s="1"/>
  <c r="N1113" i="2" s="1"/>
  <c r="E1114" i="2"/>
  <c r="D1114" i="2" s="1"/>
  <c r="N1114" i="2" s="1"/>
  <c r="E1115" i="2"/>
  <c r="D1115" i="2" s="1"/>
  <c r="N1115" i="2" s="1"/>
  <c r="E1116" i="2"/>
  <c r="E1117" i="2"/>
  <c r="D1117" i="2" s="1"/>
  <c r="N1117" i="2" s="1"/>
  <c r="E1118" i="2"/>
  <c r="D1118" i="2" s="1"/>
  <c r="N1118" i="2" s="1"/>
  <c r="E1119" i="2"/>
  <c r="D1119" i="2" s="1"/>
  <c r="N1119" i="2" s="1"/>
  <c r="E1120" i="2"/>
  <c r="D1120" i="2" s="1"/>
  <c r="N1120" i="2" s="1"/>
  <c r="E1121" i="2"/>
  <c r="D1121" i="2" s="1"/>
  <c r="N1121" i="2" s="1"/>
  <c r="E1122" i="2"/>
  <c r="D1122" i="2" s="1"/>
  <c r="N1122" i="2" s="1"/>
  <c r="E1123" i="2"/>
  <c r="D1123" i="2" s="1"/>
  <c r="N1123" i="2" s="1"/>
  <c r="E1124" i="2"/>
  <c r="D1124" i="2" s="1"/>
  <c r="N1124" i="2" s="1"/>
  <c r="E1125" i="2"/>
  <c r="D1125" i="2" s="1"/>
  <c r="N1125" i="2" s="1"/>
  <c r="E1126" i="2"/>
  <c r="D1126" i="2" s="1"/>
  <c r="N1126" i="2" s="1"/>
  <c r="E1127" i="2"/>
  <c r="D1127" i="2" s="1"/>
  <c r="N1127" i="2" s="1"/>
  <c r="D1129" i="2"/>
  <c r="N1129" i="2" s="1"/>
  <c r="D1131" i="2"/>
  <c r="N1131" i="2" s="1"/>
  <c r="D1132" i="2"/>
  <c r="N1132" i="2" s="1"/>
  <c r="D1133" i="2"/>
  <c r="N1133" i="2" s="1"/>
  <c r="D1134" i="2"/>
  <c r="N1134" i="2" s="1"/>
  <c r="D1135" i="2"/>
  <c r="N1135" i="2" s="1"/>
  <c r="D1136" i="2"/>
  <c r="N1136" i="2" s="1"/>
  <c r="D1137" i="2"/>
  <c r="N1137" i="2" s="1"/>
  <c r="D1138" i="2"/>
  <c r="N1138" i="2" s="1"/>
  <c r="D1139" i="2"/>
  <c r="N1139" i="2" s="1"/>
  <c r="E1141" i="2"/>
  <c r="D1141" i="2" s="1"/>
  <c r="N1141" i="2" s="1"/>
  <c r="E1142" i="2"/>
  <c r="D1142" i="2" s="1"/>
  <c r="N1142" i="2" s="1"/>
  <c r="E1143" i="2"/>
  <c r="D1143" i="2" s="1"/>
  <c r="N1143" i="2" s="1"/>
  <c r="E1144" i="2"/>
  <c r="D1144" i="2" s="1"/>
  <c r="N1144" i="2" s="1"/>
  <c r="E1145" i="2"/>
  <c r="D1145" i="2" s="1"/>
  <c r="N1145" i="2" s="1"/>
  <c r="E1146" i="2"/>
  <c r="D1146" i="2" s="1"/>
  <c r="N1146" i="2" s="1"/>
  <c r="E1147" i="2"/>
  <c r="D1147" i="2" s="1"/>
  <c r="N1147" i="2" s="1"/>
  <c r="E1148" i="2"/>
  <c r="D1148" i="2" s="1"/>
  <c r="N1148" i="2" s="1"/>
  <c r="E1149" i="2"/>
  <c r="D1149" i="2" s="1"/>
  <c r="N1149" i="2" s="1"/>
  <c r="E1150" i="2"/>
  <c r="D1150" i="2" s="1"/>
  <c r="N1150" i="2" s="1"/>
  <c r="E1151" i="2"/>
  <c r="D1151" i="2" s="1"/>
  <c r="N1151" i="2" s="1"/>
  <c r="D1152" i="2"/>
  <c r="N1152" i="2" s="1"/>
  <c r="D1153" i="2"/>
  <c r="N1153" i="2" s="1"/>
  <c r="D1154" i="2"/>
  <c r="N1154" i="2" s="1"/>
  <c r="E1157" i="2"/>
  <c r="D1157" i="2" s="1"/>
  <c r="N1157" i="2" s="1"/>
  <c r="E1158" i="2"/>
  <c r="D1158" i="2" s="1"/>
  <c r="N1158" i="2" s="1"/>
  <c r="E1159" i="2"/>
  <c r="D1159" i="2" s="1"/>
  <c r="N1159" i="2" s="1"/>
  <c r="E1160" i="2"/>
  <c r="E1161" i="2"/>
  <c r="D1161" i="2" s="1"/>
  <c r="N1161" i="2" s="1"/>
  <c r="E1162" i="2"/>
  <c r="D1162" i="2" s="1"/>
  <c r="N1162" i="2" s="1"/>
  <c r="E1163" i="2"/>
  <c r="D1163" i="2" s="1"/>
  <c r="N1163" i="2" s="1"/>
  <c r="E1164" i="2"/>
  <c r="D1164" i="2" s="1"/>
  <c r="N1164" i="2" s="1"/>
  <c r="E1165" i="2"/>
  <c r="D1165" i="2" s="1"/>
  <c r="N1165" i="2" s="1"/>
  <c r="E1166" i="2"/>
  <c r="D1166" i="2" s="1"/>
  <c r="N1166" i="2" s="1"/>
  <c r="E1167" i="2"/>
  <c r="D1167" i="2" s="1"/>
  <c r="N1167" i="2" s="1"/>
  <c r="E1168" i="2"/>
  <c r="D1168" i="2" s="1"/>
  <c r="N1168" i="2" s="1"/>
  <c r="E1169" i="2"/>
  <c r="D1169" i="2" s="1"/>
  <c r="N1169" i="2" s="1"/>
  <c r="E1170" i="2"/>
  <c r="D1170" i="2" s="1"/>
  <c r="N1170" i="2" s="1"/>
  <c r="E1171" i="2"/>
  <c r="D1171" i="2" s="1"/>
  <c r="N1171" i="2" s="1"/>
  <c r="E1172" i="2"/>
  <c r="D1172" i="2" s="1"/>
  <c r="N1172" i="2" s="1"/>
  <c r="E1173" i="2"/>
  <c r="D1173" i="2" s="1"/>
  <c r="N1173" i="2" s="1"/>
  <c r="E1175" i="2"/>
  <c r="D1175" i="2" s="1"/>
  <c r="N1175" i="2" s="1"/>
  <c r="E1176" i="2"/>
  <c r="D1176" i="2" s="1"/>
  <c r="N1176" i="2" s="1"/>
  <c r="E1177" i="2"/>
  <c r="D1177" i="2" s="1"/>
  <c r="N1177" i="2" s="1"/>
  <c r="E1178" i="2"/>
  <c r="D1178" i="2" s="1"/>
  <c r="N1178" i="2" s="1"/>
  <c r="E1179" i="2"/>
  <c r="D1179" i="2" s="1"/>
  <c r="N1179" i="2" s="1"/>
  <c r="D1180" i="2"/>
  <c r="N1180" i="2" s="1"/>
  <c r="D1181" i="2"/>
  <c r="N1181" i="2" s="1"/>
  <c r="N1182" i="2"/>
  <c r="E1183" i="2"/>
  <c r="D1183" i="2" s="1"/>
  <c r="N1183" i="2" s="1"/>
  <c r="E1184" i="2"/>
  <c r="D1184" i="2" s="1"/>
  <c r="N1184" i="2" s="1"/>
  <c r="E1185" i="2"/>
  <c r="D1185" i="2" s="1"/>
  <c r="N1185" i="2" s="1"/>
  <c r="E1186" i="2"/>
  <c r="D1186" i="2" s="1"/>
  <c r="N1186" i="2" s="1"/>
  <c r="E1187" i="2"/>
  <c r="D1187" i="2" s="1"/>
  <c r="N1187" i="2" s="1"/>
  <c r="E1188" i="2"/>
  <c r="D1188" i="2" s="1"/>
  <c r="N1188" i="2" s="1"/>
  <c r="E1189" i="2"/>
  <c r="D1189" i="2" s="1"/>
  <c r="N1189" i="2" s="1"/>
  <c r="E1190" i="2"/>
  <c r="D1190" i="2" s="1"/>
  <c r="N1190" i="2" s="1"/>
  <c r="E1191" i="2"/>
  <c r="D1191" i="2" s="1"/>
  <c r="N1191" i="2" s="1"/>
  <c r="E1192" i="2"/>
  <c r="D1192" i="2" s="1"/>
  <c r="N1192" i="2" s="1"/>
  <c r="E1193" i="2"/>
  <c r="D1193" i="2" s="1"/>
  <c r="N1193" i="2" s="1"/>
  <c r="E1194" i="2"/>
  <c r="D1194" i="2" s="1"/>
  <c r="N1194" i="2" s="1"/>
  <c r="E1195" i="2"/>
  <c r="D1195" i="2" s="1"/>
  <c r="N1195" i="2" s="1"/>
  <c r="E1196" i="2"/>
  <c r="D1196" i="2" s="1"/>
  <c r="N1196" i="2" s="1"/>
  <c r="E1202" i="2"/>
  <c r="D1202" i="2" s="1"/>
  <c r="N1202" i="2" s="1"/>
  <c r="E1203" i="2"/>
  <c r="D1203" i="2" s="1"/>
  <c r="N1203" i="2" s="1"/>
  <c r="E1204" i="2"/>
  <c r="D1204" i="2" s="1"/>
  <c r="N1204" i="2" s="1"/>
  <c r="E1205" i="2"/>
  <c r="D1205" i="2" s="1"/>
  <c r="N1205" i="2" s="1"/>
  <c r="E1206" i="2"/>
  <c r="D1206" i="2" s="1"/>
  <c r="N1206" i="2" s="1"/>
  <c r="E1207" i="2"/>
  <c r="D1207" i="2" s="1"/>
  <c r="N1207" i="2" s="1"/>
  <c r="E1208" i="2"/>
  <c r="D1208" i="2" s="1"/>
  <c r="N1208" i="2" s="1"/>
  <c r="E1209" i="2"/>
  <c r="D1209" i="2" s="1"/>
  <c r="N1209" i="2" s="1"/>
  <c r="E1210" i="2"/>
  <c r="E1212" i="2"/>
  <c r="D1212" i="2" s="1"/>
  <c r="N1212" i="2" s="1"/>
  <c r="E1213" i="2"/>
  <c r="D1213" i="2" s="1"/>
  <c r="N1213" i="2" s="1"/>
  <c r="E1214" i="2"/>
  <c r="D1214" i="2" s="1"/>
  <c r="N1214" i="2" s="1"/>
  <c r="E1215" i="2"/>
  <c r="D1215" i="2" s="1"/>
  <c r="N1215" i="2" s="1"/>
  <c r="E1216" i="2"/>
  <c r="D1216" i="2" s="1"/>
  <c r="N1216" i="2" s="1"/>
  <c r="E1217" i="2"/>
  <c r="E1218" i="2"/>
  <c r="D1218" i="2" s="1"/>
  <c r="N1218" i="2" s="1"/>
  <c r="E1219" i="2"/>
  <c r="D1219" i="2" s="1"/>
  <c r="N1219" i="2" s="1"/>
  <c r="E1220" i="2"/>
  <c r="E1221" i="2"/>
  <c r="D1221" i="2" s="1"/>
  <c r="N1221" i="2" s="1"/>
  <c r="E1222" i="2"/>
  <c r="D1222" i="2" s="1"/>
  <c r="N1222" i="2" s="1"/>
  <c r="E1223" i="2"/>
  <c r="D1223" i="2" s="1"/>
  <c r="N1223" i="2" s="1"/>
  <c r="E1224" i="2"/>
  <c r="D1224" i="2" s="1"/>
  <c r="N1224" i="2" s="1"/>
  <c r="E1225" i="2"/>
  <c r="D1225" i="2" s="1"/>
  <c r="N1225" i="2" s="1"/>
  <c r="E1226" i="2"/>
  <c r="D1226" i="2" s="1"/>
  <c r="N1226" i="2" s="1"/>
  <c r="E1227" i="2"/>
  <c r="D1227" i="2" s="1"/>
  <c r="N1227" i="2" s="1"/>
  <c r="E1228" i="2"/>
  <c r="D1228" i="2" s="1"/>
  <c r="N1228" i="2" s="1"/>
  <c r="E1229" i="2"/>
  <c r="D1229" i="2" s="1"/>
  <c r="N1229" i="2" s="1"/>
  <c r="E1230" i="2"/>
  <c r="D1230" i="2" s="1"/>
  <c r="N1230" i="2" s="1"/>
  <c r="E1231" i="2"/>
  <c r="D1231" i="2" s="1"/>
  <c r="N1231" i="2" s="1"/>
  <c r="E1232" i="2"/>
  <c r="D1232" i="2" s="1"/>
  <c r="N1232" i="2" s="1"/>
  <c r="E1233" i="2"/>
  <c r="D1233" i="2" s="1"/>
  <c r="N1233" i="2" s="1"/>
  <c r="E1234" i="2"/>
  <c r="D1234" i="2" s="1"/>
  <c r="N1234" i="2" s="1"/>
  <c r="E1235" i="2"/>
  <c r="D1235" i="2" s="1"/>
  <c r="N1235" i="2" s="1"/>
  <c r="E1236" i="2"/>
  <c r="D1236" i="2" s="1"/>
  <c r="N1236" i="2" s="1"/>
  <c r="E1237" i="2"/>
  <c r="D1237" i="2" s="1"/>
  <c r="N1237" i="2" s="1"/>
  <c r="E1238" i="2"/>
  <c r="D1238" i="2" s="1"/>
  <c r="N1238" i="2" s="1"/>
  <c r="E1239" i="2"/>
  <c r="D1239" i="2" s="1"/>
  <c r="N1239" i="2" s="1"/>
  <c r="E1242" i="2"/>
  <c r="D1242" i="2" s="1"/>
  <c r="N1242" i="2" s="1"/>
  <c r="E1243" i="2"/>
  <c r="D1243" i="2" s="1"/>
  <c r="N1243" i="2" s="1"/>
  <c r="E1244" i="2"/>
  <c r="D1244" i="2" s="1"/>
  <c r="N1244" i="2" s="1"/>
  <c r="E1245" i="2"/>
  <c r="D1245" i="2" s="1"/>
  <c r="N1245" i="2" s="1"/>
  <c r="E1246" i="2"/>
  <c r="D1246" i="2" s="1"/>
  <c r="N1246" i="2" s="1"/>
  <c r="E1247" i="2"/>
  <c r="D1247" i="2" s="1"/>
  <c r="N1247" i="2" s="1"/>
  <c r="E1248" i="2"/>
  <c r="E1249" i="2"/>
  <c r="D1249" i="2" s="1"/>
  <c r="N1249" i="2" s="1"/>
  <c r="E1250" i="2"/>
  <c r="D1250" i="2" s="1"/>
  <c r="N1250" i="2" s="1"/>
  <c r="E1251" i="2"/>
  <c r="D1251" i="2" s="1"/>
  <c r="N1251" i="2" s="1"/>
  <c r="E1252" i="2"/>
  <c r="D1252" i="2" s="1"/>
  <c r="N1252" i="2" s="1"/>
  <c r="E1253" i="2"/>
  <c r="D1253" i="2" s="1"/>
  <c r="N1253" i="2" s="1"/>
  <c r="D1254" i="2"/>
  <c r="N1254" i="2" s="1"/>
  <c r="E1255" i="2"/>
  <c r="D1255" i="2" s="1"/>
  <c r="N1255" i="2" s="1"/>
  <c r="E1256" i="2"/>
  <c r="D1256" i="2" s="1"/>
  <c r="N1256" i="2" s="1"/>
  <c r="E1257" i="2"/>
  <c r="D1257" i="2" s="1"/>
  <c r="N1257" i="2" s="1"/>
  <c r="E1258" i="2"/>
  <c r="D1258" i="2" s="1"/>
  <c r="N1258" i="2" s="1"/>
  <c r="E1259" i="2"/>
  <c r="D1259" i="2" s="1"/>
  <c r="N1259" i="2" s="1"/>
  <c r="E1262" i="2"/>
  <c r="D1262" i="2" s="1"/>
  <c r="N1262" i="2" s="1"/>
  <c r="E1263" i="2"/>
  <c r="D1263" i="2" s="1"/>
  <c r="N1263" i="2" s="1"/>
  <c r="E1264" i="2"/>
  <c r="D1264" i="2" s="1"/>
  <c r="N1264" i="2" s="1"/>
  <c r="E1265" i="2"/>
  <c r="D1265" i="2" s="1"/>
  <c r="N1265" i="2" s="1"/>
  <c r="E1266" i="2"/>
  <c r="D1266" i="2" s="1"/>
  <c r="N1266" i="2" s="1"/>
  <c r="E1267" i="2"/>
  <c r="D1267" i="2" s="1"/>
  <c r="N1267" i="2" s="1"/>
  <c r="E1268" i="2"/>
  <c r="D1268" i="2" s="1"/>
  <c r="N1268" i="2" s="1"/>
  <c r="D1269" i="2"/>
  <c r="N1269" i="2" s="1"/>
  <c r="E1270" i="2"/>
  <c r="D1270" i="2" s="1"/>
  <c r="N1270" i="2" s="1"/>
  <c r="E1271" i="2"/>
  <c r="D1271" i="2" s="1"/>
  <c r="N1271" i="2" s="1"/>
  <c r="E1272" i="2"/>
  <c r="D1272" i="2" s="1"/>
  <c r="N1272" i="2" s="1"/>
  <c r="E1275" i="2"/>
  <c r="D1275" i="2" s="1"/>
  <c r="N1275" i="2" s="1"/>
  <c r="E1276" i="2"/>
  <c r="D1276" i="2" s="1"/>
  <c r="N1276" i="2" s="1"/>
  <c r="E1277" i="2"/>
  <c r="D1277" i="2" s="1"/>
  <c r="N1277" i="2" s="1"/>
  <c r="E1278" i="2"/>
  <c r="D1278" i="2" s="1"/>
  <c r="N1278" i="2" s="1"/>
  <c r="E1279" i="2"/>
  <c r="D1279" i="2" s="1"/>
  <c r="N1279" i="2" s="1"/>
  <c r="E1280" i="2"/>
  <c r="D1280" i="2" s="1"/>
  <c r="N1280" i="2" s="1"/>
  <c r="E1281" i="2"/>
  <c r="D1281" i="2" s="1"/>
  <c r="N1281" i="2" s="1"/>
  <c r="E1282" i="2"/>
  <c r="D1282" i="2" s="1"/>
  <c r="N1282" i="2" s="1"/>
  <c r="E1283" i="2"/>
  <c r="D1283" i="2" s="1"/>
  <c r="N1283" i="2" s="1"/>
  <c r="E1284" i="2"/>
  <c r="D1284" i="2" s="1"/>
  <c r="N1284" i="2" s="1"/>
  <c r="E1285" i="2"/>
  <c r="D1285" i="2" s="1"/>
  <c r="N1285" i="2" s="1"/>
  <c r="E1286" i="2"/>
  <c r="D1286" i="2" s="1"/>
  <c r="N1286" i="2" s="1"/>
  <c r="E1288" i="2"/>
  <c r="D1288" i="2" s="1"/>
  <c r="N1288" i="2" s="1"/>
  <c r="E1289" i="2"/>
  <c r="D1289" i="2" s="1"/>
  <c r="N1289" i="2" s="1"/>
  <c r="E1290" i="2"/>
  <c r="D1290" i="2" s="1"/>
  <c r="N1290" i="2" s="1"/>
  <c r="E1291" i="2"/>
  <c r="D1291" i="2" s="1"/>
  <c r="N1291" i="2" s="1"/>
  <c r="E1292" i="2"/>
  <c r="D1292" i="2" s="1"/>
  <c r="N1292" i="2" s="1"/>
  <c r="E1294" i="2"/>
  <c r="D1294" i="2" s="1"/>
  <c r="N1294" i="2" s="1"/>
  <c r="E1295" i="2"/>
  <c r="D1295" i="2" s="1"/>
  <c r="N1295" i="2" s="1"/>
  <c r="E1296" i="2"/>
  <c r="D1296" i="2" s="1"/>
  <c r="N1296" i="2" s="1"/>
  <c r="E1297" i="2"/>
  <c r="D1297" i="2" s="1"/>
  <c r="N1297" i="2" s="1"/>
  <c r="E1314" i="2"/>
  <c r="D1314" i="2" s="1"/>
  <c r="N1314" i="2" s="1"/>
  <c r="E1316" i="2"/>
  <c r="D1316" i="2" s="1"/>
  <c r="N1316" i="2" s="1"/>
  <c r="E1317" i="2"/>
  <c r="D1317" i="2" s="1"/>
  <c r="N1317" i="2" s="1"/>
  <c r="E1318" i="2"/>
  <c r="D1318" i="2" s="1"/>
  <c r="N1318" i="2" s="1"/>
  <c r="E1319" i="2"/>
  <c r="D1319" i="2" s="1"/>
  <c r="N1319" i="2" s="1"/>
  <c r="E1320" i="2"/>
  <c r="D1320" i="2" s="1"/>
  <c r="N1320" i="2" s="1"/>
  <c r="D1321" i="2"/>
  <c r="N1321" i="2" s="1"/>
  <c r="E1322" i="2"/>
  <c r="D1322" i="2" s="1"/>
  <c r="N1322" i="2" s="1"/>
  <c r="E1323" i="2"/>
  <c r="D1323" i="2" s="1"/>
  <c r="N1323" i="2" s="1"/>
  <c r="E1324" i="2"/>
  <c r="D1324" i="2" s="1"/>
  <c r="N1324" i="2" s="1"/>
  <c r="E1325" i="2"/>
  <c r="D1325" i="2" s="1"/>
  <c r="N1325" i="2" s="1"/>
  <c r="E1326" i="2"/>
  <c r="D1326" i="2" s="1"/>
  <c r="N1326" i="2" s="1"/>
  <c r="E1327" i="2"/>
  <c r="D1327" i="2" s="1"/>
  <c r="N1327" i="2" s="1"/>
  <c r="E1328" i="2"/>
  <c r="D1328" i="2" s="1"/>
  <c r="N1328" i="2" s="1"/>
  <c r="E1329" i="2"/>
  <c r="D1329" i="2" s="1"/>
  <c r="N1329" i="2" s="1"/>
  <c r="E1330" i="2"/>
  <c r="D1330" i="2" s="1"/>
  <c r="N1330" i="2" s="1"/>
  <c r="E1331" i="2"/>
  <c r="D1331" i="2" s="1"/>
  <c r="N1331" i="2" s="1"/>
  <c r="E1332" i="2"/>
  <c r="D1332" i="2" s="1"/>
  <c r="N1332" i="2" s="1"/>
  <c r="E1333" i="2"/>
  <c r="D1333" i="2" s="1"/>
  <c r="N1333" i="2" s="1"/>
  <c r="E1334" i="2"/>
  <c r="D1334" i="2" s="1"/>
  <c r="N1334" i="2" s="1"/>
  <c r="E1336" i="2"/>
  <c r="D1336" i="2" s="1"/>
  <c r="N1336" i="2" s="1"/>
  <c r="E1337" i="2"/>
  <c r="D1337" i="2" s="1"/>
  <c r="N1337" i="2" s="1"/>
  <c r="E1338" i="2"/>
  <c r="D1338" i="2" s="1"/>
  <c r="N1338" i="2" s="1"/>
  <c r="E1339" i="2"/>
  <c r="D1339" i="2" s="1"/>
  <c r="N1339" i="2" s="1"/>
  <c r="E1340" i="2"/>
  <c r="D1340" i="2" s="1"/>
  <c r="N1340" i="2" s="1"/>
  <c r="E1341" i="2"/>
  <c r="D1341" i="2" s="1"/>
  <c r="N1341" i="2" s="1"/>
  <c r="E1344" i="2"/>
  <c r="D1344" i="2" s="1"/>
  <c r="N1344" i="2" s="1"/>
  <c r="E1345" i="2"/>
  <c r="D1345" i="2" s="1"/>
  <c r="N1345" i="2" s="1"/>
  <c r="E1346" i="2"/>
  <c r="D1346" i="2" s="1"/>
  <c r="N1346" i="2" s="1"/>
  <c r="E1347" i="2"/>
  <c r="D1347" i="2" s="1"/>
  <c r="N1347" i="2" s="1"/>
  <c r="E1348" i="2"/>
  <c r="D1348" i="2" s="1"/>
  <c r="N1348" i="2" s="1"/>
  <c r="E1349" i="2"/>
  <c r="D1349" i="2" s="1"/>
  <c r="N1349" i="2" s="1"/>
  <c r="E1350" i="2"/>
  <c r="D1350" i="2" s="1"/>
  <c r="N1350" i="2" s="1"/>
  <c r="E1351" i="2"/>
  <c r="D1351" i="2" s="1"/>
  <c r="N1351" i="2" s="1"/>
  <c r="E1352" i="2"/>
  <c r="D1352" i="2" s="1"/>
  <c r="N1352" i="2" s="1"/>
  <c r="E1353" i="2"/>
  <c r="D1353" i="2" s="1"/>
  <c r="N1353" i="2" s="1"/>
  <c r="E1354" i="2"/>
  <c r="D1354" i="2" s="1"/>
  <c r="N1354" i="2" s="1"/>
  <c r="E1356" i="2"/>
  <c r="D1356" i="2" s="1"/>
  <c r="N1356" i="2" s="1"/>
  <c r="E1357" i="2"/>
  <c r="D1357" i="2" s="1"/>
  <c r="N1357" i="2" s="1"/>
  <c r="E1358" i="2"/>
  <c r="D1358" i="2" s="1"/>
  <c r="N1358" i="2" s="1"/>
  <c r="E1359" i="2"/>
  <c r="D1359" i="2" s="1"/>
  <c r="N1359" i="2" s="1"/>
  <c r="E1360" i="2"/>
  <c r="D1360" i="2" s="1"/>
  <c r="N1360" i="2" s="1"/>
  <c r="D1363" i="2"/>
  <c r="N1363" i="2" s="1"/>
  <c r="E1364" i="2"/>
  <c r="D1364" i="2" s="1"/>
  <c r="N1364" i="2" s="1"/>
  <c r="E1365" i="2"/>
  <c r="D1365" i="2" s="1"/>
  <c r="N1365" i="2" s="1"/>
  <c r="E1366" i="2"/>
  <c r="D1366" i="2" s="1"/>
  <c r="N1366" i="2" s="1"/>
  <c r="E1367" i="2"/>
  <c r="D1367" i="2" s="1"/>
  <c r="N1367" i="2" s="1"/>
  <c r="E1368" i="2"/>
  <c r="D1368" i="2" s="1"/>
  <c r="N1368" i="2" s="1"/>
  <c r="E1369" i="2"/>
  <c r="D1369" i="2" s="1"/>
  <c r="N1369" i="2" s="1"/>
  <c r="E1370" i="2"/>
  <c r="D1370" i="2" s="1"/>
  <c r="N1370" i="2" s="1"/>
  <c r="E1371" i="2"/>
  <c r="D1371" i="2" s="1"/>
  <c r="N1371" i="2" s="1"/>
  <c r="E1372" i="2"/>
  <c r="D1372" i="2" s="1"/>
  <c r="N1372" i="2" s="1"/>
  <c r="E1373" i="2"/>
  <c r="D1373" i="2" s="1"/>
  <c r="N1373" i="2" s="1"/>
  <c r="E1374" i="2"/>
  <c r="D1374" i="2" s="1"/>
  <c r="N1374" i="2" s="1"/>
  <c r="E1375" i="2"/>
  <c r="D1375" i="2" s="1"/>
  <c r="N1375" i="2" s="1"/>
  <c r="E1376" i="2"/>
  <c r="D1376" i="2" s="1"/>
  <c r="N1376" i="2" s="1"/>
  <c r="E1377" i="2"/>
  <c r="D1377" i="2" s="1"/>
  <c r="N1377" i="2" s="1"/>
  <c r="E1378" i="2"/>
  <c r="D1378" i="2" s="1"/>
  <c r="N1378" i="2" s="1"/>
  <c r="E1379" i="2"/>
  <c r="D1379" i="2" s="1"/>
  <c r="N1379" i="2" s="1"/>
  <c r="E1382" i="2"/>
  <c r="D1382" i="2" s="1"/>
  <c r="N1382" i="2" s="1"/>
  <c r="E1383" i="2"/>
  <c r="D1383" i="2" s="1"/>
  <c r="N1383" i="2" s="1"/>
  <c r="E1384" i="2"/>
  <c r="D1384" i="2" s="1"/>
  <c r="N1384" i="2" s="1"/>
  <c r="E1385" i="2"/>
  <c r="D1385" i="2" s="1"/>
  <c r="N1385" i="2" s="1"/>
  <c r="E1386" i="2"/>
  <c r="D1386" i="2" s="1"/>
  <c r="N1386" i="2" s="1"/>
  <c r="E1387" i="2"/>
  <c r="D1387" i="2" s="1"/>
  <c r="N1387" i="2" s="1"/>
  <c r="E1388" i="2"/>
  <c r="D1388" i="2" s="1"/>
  <c r="N1388" i="2" s="1"/>
  <c r="E1389" i="2"/>
  <c r="D1389" i="2" s="1"/>
  <c r="N1389" i="2" s="1"/>
  <c r="E1390" i="2"/>
  <c r="D1390" i="2" s="1"/>
  <c r="N1390" i="2" s="1"/>
  <c r="E1394" i="2"/>
  <c r="D1394" i="2" s="1"/>
  <c r="N1394" i="2" s="1"/>
  <c r="E1395" i="2"/>
  <c r="D1395" i="2" s="1"/>
  <c r="N1395" i="2" s="1"/>
  <c r="E1396" i="2"/>
  <c r="D1396" i="2" s="1"/>
  <c r="N1396" i="2" s="1"/>
  <c r="E1397" i="2"/>
  <c r="D1397" i="2" s="1"/>
  <c r="N1397" i="2" s="1"/>
  <c r="E1398" i="2"/>
  <c r="D1398" i="2" s="1"/>
  <c r="N1398" i="2" s="1"/>
  <c r="E1399" i="2"/>
  <c r="D1399" i="2" s="1"/>
  <c r="N1399" i="2" s="1"/>
  <c r="E1400" i="2"/>
  <c r="D1400" i="2" s="1"/>
  <c r="N1400" i="2" s="1"/>
  <c r="E1401" i="2"/>
  <c r="D1401" i="2" s="1"/>
  <c r="N1401" i="2" s="1"/>
  <c r="E1402" i="2"/>
  <c r="D1402" i="2" s="1"/>
  <c r="N1402" i="2" s="1"/>
  <c r="E1403" i="2"/>
  <c r="D1403" i="2" s="1"/>
  <c r="N1403" i="2" s="1"/>
  <c r="E1404" i="2"/>
  <c r="D1404" i="2" s="1"/>
  <c r="N1404" i="2" s="1"/>
  <c r="E1405" i="2"/>
  <c r="D1405" i="2" s="1"/>
  <c r="N1405" i="2" s="1"/>
  <c r="E1407" i="2"/>
  <c r="D1407" i="2" s="1"/>
  <c r="N1407" i="2" s="1"/>
  <c r="E1408" i="2"/>
  <c r="D1408" i="2" s="1"/>
  <c r="N1408" i="2" s="1"/>
  <c r="E1409" i="2"/>
  <c r="D1409" i="2" s="1"/>
  <c r="N1409" i="2" s="1"/>
  <c r="E1414" i="2"/>
  <c r="D1414" i="2" s="1"/>
  <c r="N1414" i="2" s="1"/>
  <c r="E1415" i="2"/>
  <c r="D1415" i="2" s="1"/>
  <c r="N1415" i="2" s="1"/>
  <c r="E1416" i="2"/>
  <c r="D1416" i="2" s="1"/>
  <c r="N1416" i="2" s="1"/>
  <c r="E1417" i="2"/>
  <c r="D1417" i="2" s="1"/>
  <c r="N1417" i="2" s="1"/>
  <c r="E1418" i="2"/>
  <c r="D1418" i="2" s="1"/>
  <c r="N1418" i="2" s="1"/>
  <c r="E1419" i="2"/>
  <c r="D1419" i="2" s="1"/>
  <c r="N1419" i="2" s="1"/>
  <c r="E1420" i="2"/>
  <c r="D1420" i="2" s="1"/>
  <c r="N1420" i="2" s="1"/>
  <c r="E1423" i="2"/>
  <c r="D1423" i="2" s="1"/>
  <c r="N1423" i="2" s="1"/>
  <c r="E1424" i="2"/>
  <c r="D1424" i="2" s="1"/>
  <c r="N1424" i="2" s="1"/>
  <c r="D1425" i="2"/>
  <c r="N1425" i="2" s="1"/>
  <c r="E1427" i="2"/>
  <c r="D1427" i="2" s="1"/>
  <c r="N1427" i="2" s="1"/>
  <c r="E1428" i="2"/>
  <c r="D1428" i="2" s="1"/>
  <c r="N1428" i="2" s="1"/>
  <c r="E1429" i="2"/>
  <c r="D1429" i="2" s="1"/>
  <c r="N1429" i="2" s="1"/>
  <c r="E1430" i="2"/>
  <c r="D1430" i="2" s="1"/>
  <c r="N1430" i="2" s="1"/>
  <c r="E1432" i="2"/>
  <c r="D1432" i="2" s="1"/>
  <c r="N1432" i="2" s="1"/>
  <c r="E1433" i="2"/>
  <c r="D1433" i="2" s="1"/>
  <c r="N1433" i="2" s="1"/>
  <c r="E1434" i="2"/>
  <c r="D1434" i="2" s="1"/>
  <c r="N1434" i="2" s="1"/>
  <c r="E1435" i="2"/>
  <c r="D1435" i="2" s="1"/>
  <c r="N1435" i="2" s="1"/>
  <c r="E1438" i="2"/>
  <c r="D1438" i="2" s="1"/>
  <c r="N1438" i="2" s="1"/>
  <c r="E1439" i="2"/>
  <c r="D1439" i="2" s="1"/>
  <c r="N1439" i="2" s="1"/>
  <c r="E1440" i="2"/>
  <c r="D1440" i="2" s="1"/>
  <c r="N1440" i="2" s="1"/>
  <c r="E1442" i="2"/>
  <c r="D1442" i="2" s="1"/>
  <c r="N1442" i="2" s="1"/>
  <c r="E1444" i="2"/>
  <c r="D1444" i="2" s="1"/>
  <c r="N1444" i="2" s="1"/>
  <c r="E1445" i="2"/>
  <c r="D1445" i="2" s="1"/>
  <c r="N1445" i="2" s="1"/>
  <c r="E1446" i="2"/>
  <c r="D1446" i="2" s="1"/>
  <c r="N1446" i="2" s="1"/>
  <c r="E1447" i="2"/>
  <c r="D1447" i="2" s="1"/>
  <c r="N1447" i="2" s="1"/>
  <c r="E1448" i="2"/>
  <c r="D1448" i="2" s="1"/>
  <c r="N1448" i="2" s="1"/>
  <c r="E1449" i="2"/>
  <c r="D1449" i="2" s="1"/>
  <c r="N1449" i="2" s="1"/>
  <c r="E1450" i="2"/>
  <c r="D1450" i="2" s="1"/>
  <c r="N1450" i="2" s="1"/>
  <c r="E1451" i="2"/>
  <c r="E1452" i="2"/>
  <c r="D1452" i="2" s="1"/>
  <c r="N1452" i="2" s="1"/>
  <c r="E1453" i="2"/>
  <c r="D1453" i="2" s="1"/>
  <c r="N1453" i="2" s="1"/>
  <c r="E1454" i="2"/>
  <c r="D1454" i="2" s="1"/>
  <c r="N1454" i="2" s="1"/>
  <c r="E1455" i="2"/>
  <c r="D1455" i="2" s="1"/>
  <c r="N1455" i="2" s="1"/>
  <c r="E1456" i="2"/>
  <c r="D1456" i="2" s="1"/>
  <c r="N1456" i="2" s="1"/>
  <c r="E1457" i="2"/>
  <c r="D1457" i="2" s="1"/>
  <c r="N1457" i="2" s="1"/>
  <c r="E1458" i="2"/>
  <c r="D1458" i="2" s="1"/>
  <c r="N1458" i="2" s="1"/>
  <c r="E1459" i="2"/>
  <c r="D1459" i="2" s="1"/>
  <c r="N1459" i="2" s="1"/>
  <c r="E1460" i="2"/>
  <c r="D1460" i="2" s="1"/>
  <c r="N1460" i="2" s="1"/>
  <c r="E1461" i="2"/>
  <c r="D1461" i="2" s="1"/>
  <c r="N1461" i="2" s="1"/>
  <c r="E1462" i="2"/>
  <c r="D1462" i="2" s="1"/>
  <c r="N1462" i="2" s="1"/>
  <c r="E1464" i="2"/>
  <c r="D1465" i="2"/>
  <c r="N1465" i="2" s="1"/>
  <c r="L14" i="2"/>
  <c r="M14" i="2" s="1"/>
  <c r="L15" i="2"/>
  <c r="M15" i="2" s="1"/>
  <c r="N15" i="2"/>
  <c r="L16" i="2"/>
  <c r="M16" i="2" s="1"/>
  <c r="N16" i="2"/>
  <c r="L17" i="2"/>
  <c r="L18" i="2"/>
  <c r="M18" i="2" s="1"/>
  <c r="L19" i="2"/>
  <c r="M19" i="2" s="1"/>
  <c r="N19" i="2"/>
  <c r="L20" i="2"/>
  <c r="M20" i="2" s="1"/>
  <c r="N20" i="2"/>
  <c r="L21" i="2"/>
  <c r="L22" i="2"/>
  <c r="M22" i="2" s="1"/>
  <c r="L23" i="2"/>
  <c r="M23" i="2" s="1"/>
  <c r="N23" i="2"/>
  <c r="L24" i="2"/>
  <c r="M24" i="2" s="1"/>
  <c r="N24" i="2"/>
  <c r="L25" i="2"/>
  <c r="L26" i="2"/>
  <c r="M26" i="2" s="1"/>
  <c r="N26" i="2"/>
  <c r="J27" i="2"/>
  <c r="L27" i="2"/>
  <c r="M27" i="2" s="1"/>
  <c r="N27" i="2"/>
  <c r="L28" i="2"/>
  <c r="M28" i="2" s="1"/>
  <c r="N28" i="2"/>
  <c r="L29" i="2"/>
  <c r="L30" i="2"/>
  <c r="M30" i="2" s="1"/>
  <c r="N30" i="2"/>
  <c r="L31" i="2"/>
  <c r="M31" i="2" s="1"/>
  <c r="N31" i="2"/>
  <c r="L32" i="2"/>
  <c r="M32" i="2" s="1"/>
  <c r="N32" i="2"/>
  <c r="L33" i="2"/>
  <c r="L34" i="2"/>
  <c r="M34" i="2" s="1"/>
  <c r="N34" i="2"/>
  <c r="L35" i="2"/>
  <c r="M35" i="2" s="1"/>
  <c r="N35" i="2"/>
  <c r="L36" i="2"/>
  <c r="M36" i="2" s="1"/>
  <c r="N36" i="2"/>
  <c r="L37" i="2"/>
  <c r="L38" i="2"/>
  <c r="M38" i="2" s="1"/>
  <c r="N38" i="2"/>
  <c r="L39" i="2"/>
  <c r="M39" i="2" s="1"/>
  <c r="N39" i="2"/>
  <c r="L40" i="2"/>
  <c r="M40" i="2" s="1"/>
  <c r="N40" i="2"/>
  <c r="K41" i="2"/>
  <c r="L41" i="2" s="1"/>
  <c r="M41" i="2" s="1"/>
  <c r="N41" i="2"/>
  <c r="S41" i="2"/>
  <c r="L42" i="2"/>
  <c r="M42" i="2" s="1"/>
  <c r="L43" i="2"/>
  <c r="M43" i="2" s="1"/>
  <c r="N43" i="2"/>
  <c r="L44" i="2"/>
  <c r="M44" i="2" s="1"/>
  <c r="N44" i="2"/>
  <c r="L45" i="2"/>
  <c r="L46" i="2"/>
  <c r="M46" i="2" s="1"/>
  <c r="K47" i="2"/>
  <c r="L47" i="2" s="1"/>
  <c r="M47" i="2" s="1"/>
  <c r="N47" i="2"/>
  <c r="S47" i="2"/>
  <c r="L48" i="2"/>
  <c r="M48" i="2" s="1"/>
  <c r="N48" i="2"/>
  <c r="L49" i="2"/>
  <c r="M49" i="2" s="1"/>
  <c r="N49" i="2"/>
  <c r="L50" i="2"/>
  <c r="L51" i="2"/>
  <c r="N51" i="2"/>
  <c r="L52" i="2"/>
  <c r="M52" i="2" s="1"/>
  <c r="N52" i="2"/>
  <c r="L53" i="2"/>
  <c r="M53" i="2" s="1"/>
  <c r="N53" i="2"/>
  <c r="L54" i="2"/>
  <c r="K55" i="2"/>
  <c r="L55" i="2" s="1"/>
  <c r="M55" i="2" s="1"/>
  <c r="N55" i="2"/>
  <c r="S55" i="2"/>
  <c r="L56" i="2"/>
  <c r="M56" i="2" s="1"/>
  <c r="K57" i="2"/>
  <c r="L57" i="2" s="1"/>
  <c r="M57" i="2" s="1"/>
  <c r="N57" i="2"/>
  <c r="S57" i="2"/>
  <c r="K58" i="2"/>
  <c r="L58" i="2" s="1"/>
  <c r="M58" i="2" s="1"/>
  <c r="N58" i="2"/>
  <c r="S58" i="2"/>
  <c r="L59" i="2"/>
  <c r="M59" i="2" s="1"/>
  <c r="N59" i="2"/>
  <c r="L60" i="2"/>
  <c r="M60" i="2" s="1"/>
  <c r="N60" i="2"/>
  <c r="L61" i="2"/>
  <c r="L62" i="2"/>
  <c r="L63" i="2"/>
  <c r="M63" i="2" s="1"/>
  <c r="N63" i="2"/>
  <c r="L64" i="2"/>
  <c r="M64" i="2" s="1"/>
  <c r="N64" i="2"/>
  <c r="L65" i="2"/>
  <c r="L66" i="2"/>
  <c r="N66" i="2"/>
  <c r="L67" i="2"/>
  <c r="M67" i="2" s="1"/>
  <c r="N67" i="2"/>
  <c r="L68" i="2"/>
  <c r="M68" i="2" s="1"/>
  <c r="N68" i="2"/>
  <c r="L69" i="2"/>
  <c r="L70" i="2"/>
  <c r="N70" i="2"/>
  <c r="L71" i="2"/>
  <c r="M71" i="2" s="1"/>
  <c r="N71" i="2"/>
  <c r="K72" i="2"/>
  <c r="L72" i="2" s="1"/>
  <c r="M72" i="2" s="1"/>
  <c r="N72" i="2"/>
  <c r="S72" i="2"/>
  <c r="L73" i="2"/>
  <c r="M73" i="2" s="1"/>
  <c r="N73" i="2"/>
  <c r="L74" i="2"/>
  <c r="L75" i="2"/>
  <c r="L76" i="2"/>
  <c r="M76" i="2" s="1"/>
  <c r="N76" i="2"/>
  <c r="L77" i="2"/>
  <c r="L78" i="2"/>
  <c r="L79" i="2"/>
  <c r="L80" i="2"/>
  <c r="L81" i="2"/>
  <c r="L82" i="2"/>
  <c r="L83" i="2"/>
  <c r="L84" i="2"/>
  <c r="L85" i="2"/>
  <c r="K86" i="2"/>
  <c r="L86" i="2" s="1"/>
  <c r="M86" i="2" s="1"/>
  <c r="N86" i="2"/>
  <c r="S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K104" i="2"/>
  <c r="L104" i="2" s="1"/>
  <c r="M104" i="2" s="1"/>
  <c r="N104" i="2"/>
  <c r="S104" i="2"/>
  <c r="L105" i="2"/>
  <c r="L106" i="2"/>
  <c r="L107" i="2"/>
  <c r="L108" i="2"/>
  <c r="L109" i="2"/>
  <c r="L110" i="2"/>
  <c r="L111" i="2"/>
  <c r="L112" i="2"/>
  <c r="L113" i="2"/>
  <c r="L114" i="2"/>
  <c r="K115" i="2"/>
  <c r="L115" i="2" s="1"/>
  <c r="M115" i="2" s="1"/>
  <c r="N115" i="2"/>
  <c r="S115" i="2"/>
  <c r="L116" i="2"/>
  <c r="L117" i="2"/>
  <c r="L118" i="2"/>
  <c r="L119" i="2"/>
  <c r="L120" i="2"/>
  <c r="L121" i="2"/>
  <c r="K122" i="2"/>
  <c r="L122" i="2" s="1"/>
  <c r="M122" i="2" s="1"/>
  <c r="N122" i="2"/>
  <c r="S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K137" i="2"/>
  <c r="L137" i="2" s="1"/>
  <c r="M137" i="2" s="1"/>
  <c r="N137" i="2"/>
  <c r="S137" i="2"/>
  <c r="L138" i="2"/>
  <c r="L139" i="2"/>
  <c r="L140" i="2"/>
  <c r="L141" i="2"/>
  <c r="L142" i="2"/>
  <c r="L143" i="2"/>
  <c r="K144" i="2"/>
  <c r="L144" i="2" s="1"/>
  <c r="M144" i="2" s="1"/>
  <c r="N144" i="2"/>
  <c r="S144" i="2"/>
  <c r="L145" i="2"/>
  <c r="L146" i="2"/>
  <c r="L147" i="2"/>
  <c r="L148" i="2"/>
  <c r="L149" i="2"/>
  <c r="K150" i="2"/>
  <c r="L150" i="2" s="1"/>
  <c r="M150" i="2" s="1"/>
  <c r="N150" i="2"/>
  <c r="S150" i="2"/>
  <c r="L151" i="2"/>
  <c r="L152" i="2"/>
  <c r="L153" i="2"/>
  <c r="K154" i="2"/>
  <c r="L154" i="2" s="1"/>
  <c r="M154" i="2" s="1"/>
  <c r="N154" i="2"/>
  <c r="S154" i="2"/>
  <c r="L155" i="2"/>
  <c r="K156" i="2"/>
  <c r="L156" i="2" s="1"/>
  <c r="M156" i="2" s="1"/>
  <c r="N156" i="2"/>
  <c r="S156" i="2"/>
  <c r="L157" i="2"/>
  <c r="K158" i="2"/>
  <c r="L158" i="2" s="1"/>
  <c r="M158" i="2" s="1"/>
  <c r="N158" i="2"/>
  <c r="S158" i="2"/>
  <c r="L159" i="2"/>
  <c r="K160" i="2"/>
  <c r="L160" i="2" s="1"/>
  <c r="M160" i="2" s="1"/>
  <c r="N160" i="2"/>
  <c r="S160" i="2"/>
  <c r="K161" i="2"/>
  <c r="L161" i="2" s="1"/>
  <c r="M161" i="2" s="1"/>
  <c r="N161" i="2"/>
  <c r="S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M209" i="2" s="1"/>
  <c r="N209" i="2"/>
  <c r="L210" i="2"/>
  <c r="M210" i="2" s="1"/>
  <c r="N210" i="2"/>
  <c r="K213" i="2"/>
  <c r="L213" i="2" s="1"/>
  <c r="M213" i="2" s="1"/>
  <c r="N213" i="2"/>
  <c r="S213" i="2"/>
  <c r="L214" i="2"/>
  <c r="L215" i="2"/>
  <c r="K216" i="2"/>
  <c r="L216" i="2" s="1"/>
  <c r="M216" i="2" s="1"/>
  <c r="N216" i="2"/>
  <c r="S216" i="2"/>
  <c r="L217" i="2"/>
  <c r="L218" i="2"/>
  <c r="L219" i="2"/>
  <c r="L220" i="2"/>
  <c r="L221" i="2"/>
  <c r="L222" i="2"/>
  <c r="L223" i="2"/>
  <c r="L224" i="2"/>
  <c r="L225" i="2"/>
  <c r="K226" i="2"/>
  <c r="L226" i="2" s="1"/>
  <c r="M226" i="2" s="1"/>
  <c r="N226" i="2"/>
  <c r="S226" i="2"/>
  <c r="L227" i="2"/>
  <c r="K228" i="2"/>
  <c r="L228" i="2" s="1"/>
  <c r="M228" i="2" s="1"/>
  <c r="N228" i="2"/>
  <c r="S228" i="2"/>
  <c r="K229" i="2"/>
  <c r="L229" i="2" s="1"/>
  <c r="M229" i="2" s="1"/>
  <c r="N229" i="2"/>
  <c r="S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K254" i="2"/>
  <c r="L254" i="2" s="1"/>
  <c r="M254" i="2" s="1"/>
  <c r="N254" i="2"/>
  <c r="S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K273" i="2"/>
  <c r="L273" i="2" s="1"/>
  <c r="M273" i="2" s="1"/>
  <c r="N273" i="2"/>
  <c r="S273" i="2"/>
  <c r="L274" i="2"/>
  <c r="L275" i="2"/>
  <c r="L276" i="2"/>
  <c r="L277" i="2"/>
  <c r="K278" i="2"/>
  <c r="L278" i="2" s="1"/>
  <c r="M278" i="2" s="1"/>
  <c r="N278" i="2"/>
  <c r="S278" i="2"/>
  <c r="L279" i="2"/>
  <c r="L280" i="2"/>
  <c r="L281" i="2"/>
  <c r="L282" i="2"/>
  <c r="L283" i="2"/>
  <c r="M283" i="2" s="1"/>
  <c r="L284" i="2"/>
  <c r="L285" i="2"/>
  <c r="L286" i="2"/>
  <c r="L287" i="2"/>
  <c r="L288" i="2"/>
  <c r="K289" i="2"/>
  <c r="L289" i="2" s="1"/>
  <c r="M289" i="2" s="1"/>
  <c r="N289" i="2"/>
  <c r="S289" i="2"/>
  <c r="L290" i="2"/>
  <c r="M290" i="2" s="1"/>
  <c r="L291" i="2"/>
  <c r="L292" i="2"/>
  <c r="L293" i="2"/>
  <c r="L294" i="2"/>
  <c r="L295" i="2"/>
  <c r="L296" i="2"/>
  <c r="L297" i="2"/>
  <c r="L298" i="2"/>
  <c r="L299" i="2"/>
  <c r="L300" i="2"/>
  <c r="K301" i="2"/>
  <c r="L301" i="2" s="1"/>
  <c r="M301" i="2" s="1"/>
  <c r="N301" i="2"/>
  <c r="S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K317" i="2"/>
  <c r="L317" i="2" s="1"/>
  <c r="M317" i="2" s="1"/>
  <c r="N317" i="2"/>
  <c r="S317" i="2"/>
  <c r="L318" i="2"/>
  <c r="L319" i="2"/>
  <c r="L320" i="2"/>
  <c r="L321" i="2"/>
  <c r="L322" i="2"/>
  <c r="K323" i="2"/>
  <c r="L323" i="2" s="1"/>
  <c r="M323" i="2" s="1"/>
  <c r="N323" i="2"/>
  <c r="S323" i="2"/>
  <c r="L324" i="2"/>
  <c r="L325" i="2"/>
  <c r="L326" i="2"/>
  <c r="L327" i="2"/>
  <c r="L328" i="2"/>
  <c r="L329" i="2"/>
  <c r="K330" i="2"/>
  <c r="L330" i="2" s="1"/>
  <c r="M330" i="2" s="1"/>
  <c r="N330" i="2"/>
  <c r="S330" i="2"/>
  <c r="L331" i="2"/>
  <c r="K332" i="2"/>
  <c r="L332" i="2" s="1"/>
  <c r="M332" i="2" s="1"/>
  <c r="N332" i="2"/>
  <c r="S332" i="2"/>
  <c r="L333" i="2"/>
  <c r="K334" i="2"/>
  <c r="L334" i="2" s="1"/>
  <c r="M334" i="2" s="1"/>
  <c r="N334" i="2"/>
  <c r="S334" i="2"/>
  <c r="L335" i="2"/>
  <c r="M335" i="2" s="1"/>
  <c r="L336" i="2"/>
  <c r="M336" i="2" s="1"/>
  <c r="K337" i="2"/>
  <c r="L337" i="2" s="1"/>
  <c r="M337" i="2" s="1"/>
  <c r="N337" i="2"/>
  <c r="S337" i="2"/>
  <c r="L338" i="2"/>
  <c r="L339" i="2"/>
  <c r="L340" i="2"/>
  <c r="K341" i="2"/>
  <c r="L341" i="2" s="1"/>
  <c r="M341" i="2" s="1"/>
  <c r="N341" i="2"/>
  <c r="S341" i="2"/>
  <c r="L342" i="2"/>
  <c r="K343" i="2"/>
  <c r="L343" i="2" s="1"/>
  <c r="M343" i="2" s="1"/>
  <c r="N343" i="2"/>
  <c r="S343" i="2"/>
  <c r="K344" i="2"/>
  <c r="L344" i="2" s="1"/>
  <c r="M344" i="2" s="1"/>
  <c r="N344" i="2"/>
  <c r="S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M524" i="2" s="1"/>
  <c r="N524" i="2"/>
  <c r="L525" i="2"/>
  <c r="M525" i="2" s="1"/>
  <c r="N525" i="2"/>
  <c r="K594" i="2"/>
  <c r="L594" i="2" s="1"/>
  <c r="M594" i="2" s="1"/>
  <c r="N594" i="2"/>
  <c r="S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K665" i="2"/>
  <c r="L665" i="2" s="1"/>
  <c r="M665" i="2" s="1"/>
  <c r="N665" i="2"/>
  <c r="S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K691" i="2"/>
  <c r="L691" i="2" s="1"/>
  <c r="M691" i="2" s="1"/>
  <c r="N691" i="2"/>
  <c r="S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K718" i="2"/>
  <c r="L718" i="2" s="1"/>
  <c r="M718" i="2" s="1"/>
  <c r="N718" i="2"/>
  <c r="S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K763" i="2"/>
  <c r="L763" i="2" s="1"/>
  <c r="M763" i="2" s="1"/>
  <c r="N763" i="2"/>
  <c r="S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K781" i="2"/>
  <c r="L781" i="2" s="1"/>
  <c r="M781" i="2" s="1"/>
  <c r="N781" i="2"/>
  <c r="S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K794" i="2"/>
  <c r="L794" i="2" s="1"/>
  <c r="M794" i="2" s="1"/>
  <c r="N794" i="2"/>
  <c r="S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K818" i="2"/>
  <c r="L818" i="2" s="1"/>
  <c r="M818" i="2" s="1"/>
  <c r="N818" i="2"/>
  <c r="S818" i="2"/>
  <c r="L819" i="2"/>
  <c r="L820" i="2"/>
  <c r="L821" i="2"/>
  <c r="L822" i="2"/>
  <c r="L823" i="2"/>
  <c r="K824" i="2"/>
  <c r="L824" i="2" s="1"/>
  <c r="M824" i="2" s="1"/>
  <c r="N824" i="2"/>
  <c r="S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K858" i="2"/>
  <c r="L858" i="2" s="1"/>
  <c r="M858" i="2" s="1"/>
  <c r="N858" i="2"/>
  <c r="S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K894" i="2"/>
  <c r="L894" i="2" s="1"/>
  <c r="M894" i="2" s="1"/>
  <c r="N894" i="2"/>
  <c r="S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K937" i="2"/>
  <c r="L937" i="2" s="1"/>
  <c r="M937" i="2" s="1"/>
  <c r="N937" i="2"/>
  <c r="S937" i="2"/>
  <c r="L938" i="2"/>
  <c r="K939" i="2"/>
  <c r="L939" i="2" s="1"/>
  <c r="M939" i="2" s="1"/>
  <c r="N939" i="2"/>
  <c r="S939" i="2"/>
  <c r="K940" i="2"/>
  <c r="L940" i="2" s="1"/>
  <c r="M940" i="2" s="1"/>
  <c r="N940" i="2"/>
  <c r="S940" i="2"/>
  <c r="L941" i="2"/>
  <c r="L942" i="2"/>
  <c r="L943" i="2"/>
  <c r="L944" i="2"/>
  <c r="L945" i="2"/>
  <c r="L946" i="2"/>
  <c r="L947" i="2"/>
  <c r="L948" i="2"/>
  <c r="L949" i="2"/>
  <c r="L950" i="2"/>
  <c r="L951" i="2"/>
  <c r="K952" i="2"/>
  <c r="L952" i="2" s="1"/>
  <c r="M952" i="2" s="1"/>
  <c r="N952" i="2"/>
  <c r="S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K967" i="2"/>
  <c r="L967" i="2" s="1"/>
  <c r="M967" i="2" s="1"/>
  <c r="N967" i="2"/>
  <c r="S967" i="2"/>
  <c r="L968" i="2"/>
  <c r="L969" i="2"/>
  <c r="K970" i="2"/>
  <c r="L970" i="2" s="1"/>
  <c r="M970" i="2" s="1"/>
  <c r="N970" i="2"/>
  <c r="S970" i="2"/>
  <c r="L971" i="2"/>
  <c r="L972" i="2"/>
  <c r="K973" i="2"/>
  <c r="L973" i="2" s="1"/>
  <c r="M973" i="2" s="1"/>
  <c r="N973" i="2"/>
  <c r="S973" i="2"/>
  <c r="L974" i="2"/>
  <c r="L975" i="2"/>
  <c r="K976" i="2"/>
  <c r="L976" i="2" s="1"/>
  <c r="M976" i="2" s="1"/>
  <c r="N976" i="2"/>
  <c r="S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K1088" i="2"/>
  <c r="L1088" i="2" s="1"/>
  <c r="M1088" i="2" s="1"/>
  <c r="N1088" i="2"/>
  <c r="S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M1112" i="2" s="1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K1128" i="2"/>
  <c r="L1128" i="2" s="1"/>
  <c r="M1128" i="2" s="1"/>
  <c r="N1128" i="2"/>
  <c r="L1129" i="2"/>
  <c r="M1129" i="2" s="1"/>
  <c r="L1131" i="2"/>
  <c r="M1131" i="2" s="1"/>
  <c r="L1132" i="2"/>
  <c r="M1132" i="2" s="1"/>
  <c r="L1133" i="2"/>
  <c r="M1133" i="2" s="1"/>
  <c r="L1134" i="2"/>
  <c r="M1134" i="2" s="1"/>
  <c r="L1135" i="2"/>
  <c r="M1135" i="2" s="1"/>
  <c r="L1136" i="2"/>
  <c r="M1136" i="2" s="1"/>
  <c r="L1137" i="2"/>
  <c r="M1137" i="2" s="1"/>
  <c r="L1138" i="2"/>
  <c r="M1138" i="2" s="1"/>
  <c r="L1139" i="2"/>
  <c r="M1139" i="2" s="1"/>
  <c r="K1140" i="2"/>
  <c r="L1140" i="2" s="1"/>
  <c r="M1140" i="2" s="1"/>
  <c r="N1140" i="2"/>
  <c r="S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M1152" i="2" s="1"/>
  <c r="L1153" i="2"/>
  <c r="M1153" i="2" s="1"/>
  <c r="L1154" i="2"/>
  <c r="M1154" i="2" s="1"/>
  <c r="K1155" i="2"/>
  <c r="L1155" i="2" s="1"/>
  <c r="M1155" i="2" s="1"/>
  <c r="N1155" i="2"/>
  <c r="S1155" i="2"/>
  <c r="K1156" i="2"/>
  <c r="L1156" i="2" s="1"/>
  <c r="M1156" i="2" s="1"/>
  <c r="N1156" i="2"/>
  <c r="S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K1174" i="2"/>
  <c r="L1174" i="2" s="1"/>
  <c r="M1174" i="2" s="1"/>
  <c r="N1174" i="2"/>
  <c r="S1174" i="2"/>
  <c r="L1175" i="2"/>
  <c r="L1176" i="2"/>
  <c r="L1177" i="2"/>
  <c r="L1178" i="2"/>
  <c r="L1179" i="2"/>
  <c r="L1180" i="2"/>
  <c r="M1180" i="2" s="1"/>
  <c r="L1181" i="2"/>
  <c r="M1181" i="2" s="1"/>
  <c r="L1182" i="2"/>
  <c r="M1182" i="2" s="1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M1197" i="2" s="1"/>
  <c r="N1197" i="2"/>
  <c r="K1200" i="2"/>
  <c r="L1200" i="2" s="1"/>
  <c r="M1200" i="2" s="1"/>
  <c r="N1200" i="2"/>
  <c r="S1200" i="2"/>
  <c r="K1201" i="2"/>
  <c r="L1201" i="2" s="1"/>
  <c r="M1201" i="2" s="1"/>
  <c r="N1201" i="2"/>
  <c r="S1201" i="2"/>
  <c r="L1202" i="2"/>
  <c r="L1203" i="2"/>
  <c r="L1204" i="2"/>
  <c r="L1205" i="2"/>
  <c r="L1206" i="2"/>
  <c r="L1207" i="2"/>
  <c r="L1208" i="2"/>
  <c r="L1209" i="2"/>
  <c r="L1210" i="2"/>
  <c r="K1211" i="2"/>
  <c r="L1211" i="2" s="1"/>
  <c r="M1211" i="2" s="1"/>
  <c r="N1211" i="2"/>
  <c r="S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K1240" i="2"/>
  <c r="L1240" i="2" s="1"/>
  <c r="M1240" i="2" s="1"/>
  <c r="N1240" i="2"/>
  <c r="S1240" i="2"/>
  <c r="K1241" i="2"/>
  <c r="L1241" i="2" s="1"/>
  <c r="M1241" i="2" s="1"/>
  <c r="N1241" i="2"/>
  <c r="S1241" i="2"/>
  <c r="K1242" i="2"/>
  <c r="L1242" i="2" s="1"/>
  <c r="K1243" i="2"/>
  <c r="L1243" i="2" s="1"/>
  <c r="K1244" i="2"/>
  <c r="L1244" i="2" s="1"/>
  <c r="K1245" i="2"/>
  <c r="L1245" i="2" s="1"/>
  <c r="K1246" i="2"/>
  <c r="L1246" i="2" s="1"/>
  <c r="K1247" i="2"/>
  <c r="L1247" i="2" s="1"/>
  <c r="K1248" i="2"/>
  <c r="L1248" i="2" s="1"/>
  <c r="K1249" i="2"/>
  <c r="L1249" i="2" s="1"/>
  <c r="K1250" i="2"/>
  <c r="L1250" i="2" s="1"/>
  <c r="K1251" i="2"/>
  <c r="L1251" i="2" s="1"/>
  <c r="K1252" i="2"/>
  <c r="L1252" i="2" s="1"/>
  <c r="K1253" i="2"/>
  <c r="L1253" i="2" s="1"/>
  <c r="K1254" i="2"/>
  <c r="L1254" i="2" s="1"/>
  <c r="M1254" i="2" s="1"/>
  <c r="K1255" i="2"/>
  <c r="L1255" i="2" s="1"/>
  <c r="K1256" i="2"/>
  <c r="L1256" i="2" s="1"/>
  <c r="K1257" i="2"/>
  <c r="L1257" i="2" s="1"/>
  <c r="K1258" i="2"/>
  <c r="L1258" i="2" s="1"/>
  <c r="K1259" i="2"/>
  <c r="L1259" i="2" s="1"/>
  <c r="K1261" i="2"/>
  <c r="L1261" i="2" s="1"/>
  <c r="M1261" i="2" s="1"/>
  <c r="N1261" i="2"/>
  <c r="S1261" i="2"/>
  <c r="K1262" i="2"/>
  <c r="L1262" i="2" s="1"/>
  <c r="K1263" i="2"/>
  <c r="L1263" i="2" s="1"/>
  <c r="K1264" i="2"/>
  <c r="L1264" i="2" s="1"/>
  <c r="K1265" i="2"/>
  <c r="L1265" i="2" s="1"/>
  <c r="K1266" i="2"/>
  <c r="L1266" i="2" s="1"/>
  <c r="K1267" i="2"/>
  <c r="L1267" i="2" s="1"/>
  <c r="K1268" i="2"/>
  <c r="L1268" i="2" s="1"/>
  <c r="K1269" i="2"/>
  <c r="L1269" i="2" s="1"/>
  <c r="M1269" i="2" s="1"/>
  <c r="K1270" i="2"/>
  <c r="L1270" i="2" s="1"/>
  <c r="K1271" i="2"/>
  <c r="L1271" i="2" s="1"/>
  <c r="K1272" i="2"/>
  <c r="L1272" i="2" s="1"/>
  <c r="K1274" i="2"/>
  <c r="L1274" i="2" s="1"/>
  <c r="M1274" i="2" s="1"/>
  <c r="N1274" i="2"/>
  <c r="S1274" i="2"/>
  <c r="K1275" i="2"/>
  <c r="L1275" i="2" s="1"/>
  <c r="K1276" i="2"/>
  <c r="L1276" i="2" s="1"/>
  <c r="K1277" i="2"/>
  <c r="L1277" i="2" s="1"/>
  <c r="K1278" i="2"/>
  <c r="L1278" i="2" s="1"/>
  <c r="K1279" i="2"/>
  <c r="L1279" i="2" s="1"/>
  <c r="K1280" i="2"/>
  <c r="L1280" i="2" s="1"/>
  <c r="K1281" i="2"/>
  <c r="L1281" i="2" s="1"/>
  <c r="K1282" i="2"/>
  <c r="L1282" i="2" s="1"/>
  <c r="K1283" i="2"/>
  <c r="L1283" i="2" s="1"/>
  <c r="K1284" i="2"/>
  <c r="L1284" i="2" s="1"/>
  <c r="K1285" i="2"/>
  <c r="L1285" i="2" s="1"/>
  <c r="K1286" i="2"/>
  <c r="L1286" i="2" s="1"/>
  <c r="K1287" i="2"/>
  <c r="L1287" i="2" s="1"/>
  <c r="M1287" i="2" s="1"/>
  <c r="N1287" i="2"/>
  <c r="S1287" i="2"/>
  <c r="K1288" i="2"/>
  <c r="L1288" i="2" s="1"/>
  <c r="K1289" i="2"/>
  <c r="L1289" i="2" s="1"/>
  <c r="K1290" i="2"/>
  <c r="L1290" i="2" s="1"/>
  <c r="K1291" i="2"/>
  <c r="L1291" i="2" s="1"/>
  <c r="K1292" i="2"/>
  <c r="L1292" i="2" s="1"/>
  <c r="K1294" i="2"/>
  <c r="L1294" i="2" s="1"/>
  <c r="K1295" i="2"/>
  <c r="L1295" i="2" s="1"/>
  <c r="K1296" i="2"/>
  <c r="L1296" i="2" s="1"/>
  <c r="K1297" i="2"/>
  <c r="L1297" i="2" s="1"/>
  <c r="K1298" i="2"/>
  <c r="L1298" i="2" s="1"/>
  <c r="M1298" i="2" s="1"/>
  <c r="N1298" i="2"/>
  <c r="K1299" i="2"/>
  <c r="L1299" i="2" s="1"/>
  <c r="M1299" i="2" s="1"/>
  <c r="N1299" i="2"/>
  <c r="K1300" i="2"/>
  <c r="L1300" i="2" s="1"/>
  <c r="M1300" i="2" s="1"/>
  <c r="N1300" i="2"/>
  <c r="K1301" i="2"/>
  <c r="L1301" i="2" s="1"/>
  <c r="M1301" i="2" s="1"/>
  <c r="N1301" i="2"/>
  <c r="K1302" i="2"/>
  <c r="L1302" i="2" s="1"/>
  <c r="M1302" i="2" s="1"/>
  <c r="N1302" i="2"/>
  <c r="K1303" i="2"/>
  <c r="L1303" i="2" s="1"/>
  <c r="M1303" i="2" s="1"/>
  <c r="N1303" i="2"/>
  <c r="K1304" i="2"/>
  <c r="L1304" i="2" s="1"/>
  <c r="M1304" i="2" s="1"/>
  <c r="N1304" i="2"/>
  <c r="K1305" i="2"/>
  <c r="L1305" i="2" s="1"/>
  <c r="M1305" i="2" s="1"/>
  <c r="N1305" i="2"/>
  <c r="K1306" i="2"/>
  <c r="L1306" i="2" s="1"/>
  <c r="M1306" i="2" s="1"/>
  <c r="N1306" i="2"/>
  <c r="K1307" i="2"/>
  <c r="L1307" i="2" s="1"/>
  <c r="M1307" i="2" s="1"/>
  <c r="N1307" i="2"/>
  <c r="K1308" i="2"/>
  <c r="L1308" i="2" s="1"/>
  <c r="M1308" i="2" s="1"/>
  <c r="N1308" i="2"/>
  <c r="K1309" i="2"/>
  <c r="L1309" i="2" s="1"/>
  <c r="M1309" i="2" s="1"/>
  <c r="N1309" i="2"/>
  <c r="K1310" i="2"/>
  <c r="L1310" i="2" s="1"/>
  <c r="M1310" i="2" s="1"/>
  <c r="N1310" i="2"/>
  <c r="K1311" i="2"/>
  <c r="L1311" i="2" s="1"/>
  <c r="M1311" i="2" s="1"/>
  <c r="N1311" i="2"/>
  <c r="K1312" i="2"/>
  <c r="L1312" i="2" s="1"/>
  <c r="M1312" i="2" s="1"/>
  <c r="N1312" i="2"/>
  <c r="K1313" i="2"/>
  <c r="L1313" i="2" s="1"/>
  <c r="M1313" i="2" s="1"/>
  <c r="N1313" i="2"/>
  <c r="S1313" i="2"/>
  <c r="K1314" i="2"/>
  <c r="L1314" i="2" s="1"/>
  <c r="K1315" i="2"/>
  <c r="L1315" i="2" s="1"/>
  <c r="M1315" i="2" s="1"/>
  <c r="N1315" i="2"/>
  <c r="K1316" i="2"/>
  <c r="L1316" i="2" s="1"/>
  <c r="K1317" i="2"/>
  <c r="L1317" i="2" s="1"/>
  <c r="K1318" i="2"/>
  <c r="L1318" i="2" s="1"/>
  <c r="K1319" i="2"/>
  <c r="L1319" i="2" s="1"/>
  <c r="K1320" i="2"/>
  <c r="L1320" i="2" s="1"/>
  <c r="K1321" i="2"/>
  <c r="L1321" i="2" s="1"/>
  <c r="M1321" i="2" s="1"/>
  <c r="K1322" i="2"/>
  <c r="L1322" i="2" s="1"/>
  <c r="K1323" i="2"/>
  <c r="L1323" i="2" s="1"/>
  <c r="K1324" i="2"/>
  <c r="L1324" i="2" s="1"/>
  <c r="K1325" i="2"/>
  <c r="L1325" i="2" s="1"/>
  <c r="K1326" i="2"/>
  <c r="L1326" i="2" s="1"/>
  <c r="K1327" i="2"/>
  <c r="L1327" i="2" s="1"/>
  <c r="K1328" i="2"/>
  <c r="L1328" i="2" s="1"/>
  <c r="K1329" i="2"/>
  <c r="L1329" i="2" s="1"/>
  <c r="K1330" i="2"/>
  <c r="L1330" i="2" s="1"/>
  <c r="K1331" i="2"/>
  <c r="L1331" i="2" s="1"/>
  <c r="K1332" i="2"/>
  <c r="L1332" i="2" s="1"/>
  <c r="K1333" i="2"/>
  <c r="L1333" i="2" s="1"/>
  <c r="K1334" i="2"/>
  <c r="L1334" i="2" s="1"/>
  <c r="K1335" i="2"/>
  <c r="L1335" i="2" s="1"/>
  <c r="M1335" i="2" s="1"/>
  <c r="N1335" i="2"/>
  <c r="S1335" i="2"/>
  <c r="K1336" i="2"/>
  <c r="L1336" i="2" s="1"/>
  <c r="K1337" i="2"/>
  <c r="L1337" i="2" s="1"/>
  <c r="K1338" i="2"/>
  <c r="L1338" i="2" s="1"/>
  <c r="K1339" i="2"/>
  <c r="L1339" i="2" s="1"/>
  <c r="K1340" i="2"/>
  <c r="L1340" i="2" s="1"/>
  <c r="K1341" i="2"/>
  <c r="L1341" i="2" s="1"/>
  <c r="K1342" i="2"/>
  <c r="L1342" i="2" s="1"/>
  <c r="M1342" i="2" s="1"/>
  <c r="N1342" i="2"/>
  <c r="S1342" i="2"/>
  <c r="K1343" i="2"/>
  <c r="L1343" i="2" s="1"/>
  <c r="M1343" i="2" s="1"/>
  <c r="N1343" i="2"/>
  <c r="S1343" i="2"/>
  <c r="K1344" i="2"/>
  <c r="L1344" i="2" s="1"/>
  <c r="K1345" i="2"/>
  <c r="L1345" i="2" s="1"/>
  <c r="K1346" i="2"/>
  <c r="L1346" i="2" s="1"/>
  <c r="K1347" i="2"/>
  <c r="L1347" i="2" s="1"/>
  <c r="K1348" i="2"/>
  <c r="L1348" i="2" s="1"/>
  <c r="K1349" i="2"/>
  <c r="L1349" i="2" s="1"/>
  <c r="K1350" i="2"/>
  <c r="L1350" i="2" s="1"/>
  <c r="K1351" i="2"/>
  <c r="L1351" i="2" s="1"/>
  <c r="K1352" i="2"/>
  <c r="L1352" i="2" s="1"/>
  <c r="K1353" i="2"/>
  <c r="L1353" i="2" s="1"/>
  <c r="K1354" i="2"/>
  <c r="L1354" i="2" s="1"/>
  <c r="K1355" i="2"/>
  <c r="L1355" i="2" s="1"/>
  <c r="M1355" i="2" s="1"/>
  <c r="N1355" i="2"/>
  <c r="S1355" i="2"/>
  <c r="K1356" i="2"/>
  <c r="L1356" i="2" s="1"/>
  <c r="K1357" i="2"/>
  <c r="L1357" i="2" s="1"/>
  <c r="K1358" i="2"/>
  <c r="L1358" i="2" s="1"/>
  <c r="K1359" i="2"/>
  <c r="L1359" i="2" s="1"/>
  <c r="K1360" i="2"/>
  <c r="L1360" i="2" s="1"/>
  <c r="K1361" i="2"/>
  <c r="L1361" i="2" s="1"/>
  <c r="M1361" i="2" s="1"/>
  <c r="N1361" i="2"/>
  <c r="S1361" i="2"/>
  <c r="K1362" i="2"/>
  <c r="L1362" i="2" s="1"/>
  <c r="M1362" i="2" s="1"/>
  <c r="N1362" i="2"/>
  <c r="S1362" i="2"/>
  <c r="K1381" i="2"/>
  <c r="L1381" i="2" s="1"/>
  <c r="M1381" i="2" s="1"/>
  <c r="N1381" i="2"/>
  <c r="S1381" i="2"/>
  <c r="K1393" i="2"/>
  <c r="L1393" i="2" s="1"/>
  <c r="M1393" i="2" s="1"/>
  <c r="N1393" i="2"/>
  <c r="S1393" i="2"/>
  <c r="K1406" i="2"/>
  <c r="L1406" i="2" s="1"/>
  <c r="M1406" i="2" s="1"/>
  <c r="N1406" i="2"/>
  <c r="S1406" i="2"/>
  <c r="N1410" i="2"/>
  <c r="K1412" i="2"/>
  <c r="L1412" i="2" s="1"/>
  <c r="M1412" i="2" s="1"/>
  <c r="N1412" i="2"/>
  <c r="S1412" i="2"/>
  <c r="K1413" i="2"/>
  <c r="L1413" i="2" s="1"/>
  <c r="M1413" i="2" s="1"/>
  <c r="N1413" i="2"/>
  <c r="S1413" i="2"/>
  <c r="K1421" i="2"/>
  <c r="L1421" i="2" s="1"/>
  <c r="M1421" i="2" s="1"/>
  <c r="N1421" i="2"/>
  <c r="S1421" i="2"/>
  <c r="K1422" i="2"/>
  <c r="L1422" i="2" s="1"/>
  <c r="M1422" i="2" s="1"/>
  <c r="N1422" i="2"/>
  <c r="S1422" i="2"/>
  <c r="K1423" i="2"/>
  <c r="L1423" i="2" s="1"/>
  <c r="L1424" i="2"/>
  <c r="L1425" i="2"/>
  <c r="M1425" i="2" s="1"/>
  <c r="K1426" i="2"/>
  <c r="L1426" i="2" s="1"/>
  <c r="M1426" i="2" s="1"/>
  <c r="N1426" i="2"/>
  <c r="S1426" i="2"/>
  <c r="L1427" i="2"/>
  <c r="L1428" i="2"/>
  <c r="L1429" i="2"/>
  <c r="L1430" i="2"/>
  <c r="K1431" i="2"/>
  <c r="L1431" i="2" s="1"/>
  <c r="M1431" i="2" s="1"/>
  <c r="N1431" i="2"/>
  <c r="S1431" i="2"/>
  <c r="L1432" i="2"/>
  <c r="L1433" i="2"/>
  <c r="L1434" i="2"/>
  <c r="L1435" i="2"/>
  <c r="K1436" i="2"/>
  <c r="L1436" i="2" s="1"/>
  <c r="M1436" i="2" s="1"/>
  <c r="N1436" i="2"/>
  <c r="S1436" i="2"/>
  <c r="K1437" i="2"/>
  <c r="L1437" i="2" s="1"/>
  <c r="M1437" i="2" s="1"/>
  <c r="N1437" i="2"/>
  <c r="S1437" i="2"/>
  <c r="L1438" i="2"/>
  <c r="L1439" i="2"/>
  <c r="L1440" i="2"/>
  <c r="K1441" i="2"/>
  <c r="L1441" i="2" s="1"/>
  <c r="M1441" i="2" s="1"/>
  <c r="N1441" i="2"/>
  <c r="S1441" i="2"/>
  <c r="L1442" i="2"/>
  <c r="K1443" i="2"/>
  <c r="L1443" i="2" s="1"/>
  <c r="M1443" i="2" s="1"/>
  <c r="N1443" i="2"/>
  <c r="S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K1463" i="2"/>
  <c r="L1463" i="2" s="1"/>
  <c r="M1463" i="2" s="1"/>
  <c r="N1463" i="2"/>
  <c r="S1463" i="2"/>
  <c r="L1464" i="2"/>
  <c r="L1465" i="2"/>
  <c r="M1465" i="2" s="1"/>
  <c r="K1466" i="2"/>
  <c r="L1466" i="2" s="1"/>
  <c r="M1466" i="2" s="1"/>
  <c r="N1466" i="2"/>
  <c r="K1467" i="2"/>
  <c r="L1467" i="2" s="1"/>
  <c r="M1467" i="2" s="1"/>
  <c r="N1467" i="2"/>
  <c r="K1468" i="2"/>
  <c r="L1468" i="2" s="1"/>
  <c r="M1468" i="2" s="1"/>
  <c r="N1468" i="2"/>
  <c r="K1469" i="2"/>
  <c r="L1469" i="2" s="1"/>
  <c r="M1469" i="2" s="1"/>
  <c r="N1469" i="2"/>
  <c r="K1470" i="2"/>
  <c r="L1470" i="2" s="1"/>
  <c r="M1470" i="2" s="1"/>
  <c r="N1470" i="2"/>
  <c r="K1471" i="2"/>
  <c r="L1471" i="2" s="1"/>
  <c r="M1471" i="2" s="1"/>
  <c r="N1471" i="2"/>
  <c r="K1472" i="2"/>
  <c r="L1472" i="2" s="1"/>
  <c r="M1472" i="2" s="1"/>
  <c r="N1472" i="2"/>
  <c r="K1473" i="2"/>
  <c r="L1473" i="2" s="1"/>
  <c r="M1473" i="2" s="1"/>
  <c r="N1473" i="2"/>
  <c r="K1474" i="2"/>
  <c r="L1474" i="2" s="1"/>
  <c r="M1474" i="2" s="1"/>
  <c r="N1474" i="2"/>
  <c r="K1475" i="2"/>
  <c r="L1475" i="2" s="1"/>
  <c r="M1475" i="2" s="1"/>
  <c r="N1475" i="2"/>
  <c r="K1476" i="2"/>
  <c r="L1476" i="2" s="1"/>
  <c r="M1476" i="2" s="1"/>
  <c r="N1476" i="2"/>
  <c r="K1477" i="2"/>
  <c r="L1477" i="2" s="1"/>
  <c r="M1477" i="2" s="1"/>
  <c r="N1477" i="2"/>
  <c r="K1478" i="2"/>
  <c r="L1478" i="2" s="1"/>
  <c r="M1478" i="2" s="1"/>
  <c r="N1478" i="2"/>
  <c r="K1479" i="2"/>
  <c r="L1479" i="2" s="1"/>
  <c r="M1479" i="2" s="1"/>
  <c r="N1479" i="2"/>
  <c r="K1480" i="2"/>
  <c r="L1480" i="2" s="1"/>
  <c r="M1480" i="2" s="1"/>
  <c r="N1480" i="2"/>
  <c r="K1481" i="2"/>
  <c r="M1481" i="2"/>
  <c r="N1481" i="2"/>
  <c r="K1482" i="2"/>
  <c r="M230" i="2" l="1"/>
  <c r="M201" i="2"/>
  <c r="M169" i="2"/>
  <c r="M119" i="2"/>
  <c r="M396" i="2"/>
  <c r="M281" i="2"/>
  <c r="M97" i="2"/>
  <c r="M77" i="2"/>
  <c r="M181" i="2"/>
  <c r="M159" i="2"/>
  <c r="M147" i="2"/>
  <c r="M639" i="2"/>
  <c r="M356" i="2"/>
  <c r="M315" i="2"/>
  <c r="M307" i="2"/>
  <c r="M124" i="2"/>
  <c r="M420" i="2"/>
  <c r="M416" i="2"/>
  <c r="M219" i="2"/>
  <c r="M197" i="2"/>
  <c r="M106" i="2"/>
  <c r="M627" i="2"/>
  <c r="M395" i="2"/>
  <c r="M109" i="2"/>
  <c r="M606" i="2"/>
  <c r="M367" i="2"/>
  <c r="M363" i="2"/>
  <c r="M293" i="2"/>
  <c r="M258" i="2"/>
  <c r="M105" i="2"/>
  <c r="M92" i="2"/>
  <c r="M355" i="2"/>
  <c r="M168" i="2"/>
  <c r="M407" i="2"/>
  <c r="M196" i="2"/>
  <c r="M131" i="2"/>
  <c r="M127" i="2"/>
  <c r="M1243" i="2"/>
  <c r="M928" i="2"/>
  <c r="M924" i="2"/>
  <c r="M1166" i="2"/>
  <c r="M1012" i="2"/>
  <c r="M904" i="2"/>
  <c r="M871" i="2"/>
  <c r="M180" i="2"/>
  <c r="M80" i="2"/>
  <c r="M1179" i="2"/>
  <c r="M1064" i="2"/>
  <c r="M708" i="2"/>
  <c r="M679" i="2"/>
  <c r="M424" i="2"/>
  <c r="M384" i="2"/>
  <c r="M380" i="2"/>
  <c r="M376" i="2"/>
  <c r="M298" i="2"/>
  <c r="M263" i="2"/>
  <c r="M223" i="2"/>
  <c r="M185" i="2"/>
  <c r="M152" i="2"/>
  <c r="M142" i="2"/>
  <c r="M128" i="2"/>
  <c r="M101" i="2"/>
  <c r="M992" i="2"/>
  <c r="M455" i="2"/>
  <c r="M447" i="2"/>
  <c r="M391" i="2"/>
  <c r="M383" i="2"/>
  <c r="M241" i="2"/>
  <c r="M237" i="2"/>
  <c r="M233" i="2"/>
  <c r="M618" i="2"/>
  <c r="M511" i="2"/>
  <c r="M499" i="2"/>
  <c r="M1028" i="2"/>
  <c r="M875" i="2"/>
  <c r="M770" i="2"/>
  <c r="M504" i="2"/>
  <c r="M500" i="2"/>
  <c r="M400" i="2"/>
  <c r="M364" i="2"/>
  <c r="M348" i="2"/>
  <c r="M250" i="2"/>
  <c r="M238" i="2"/>
  <c r="M162" i="2"/>
  <c r="D342" i="2"/>
  <c r="N342" i="2" s="1"/>
  <c r="J342" i="2"/>
  <c r="M1204" i="2"/>
  <c r="M1060" i="2"/>
  <c r="M988" i="2"/>
  <c r="M975" i="2"/>
  <c r="M900" i="2"/>
  <c r="M628" i="2"/>
  <c r="M448" i="2"/>
  <c r="M444" i="2"/>
  <c r="M329" i="2"/>
  <c r="M271" i="2"/>
  <c r="M256" i="2"/>
  <c r="M242" i="2"/>
  <c r="M1288" i="2"/>
  <c r="M1187" i="2"/>
  <c r="M1158" i="2"/>
  <c r="M1008" i="2"/>
  <c r="M460" i="2"/>
  <c r="M392" i="2"/>
  <c r="M352" i="2"/>
  <c r="M276" i="2"/>
  <c r="M267" i="2"/>
  <c r="M186" i="2"/>
  <c r="M177" i="2"/>
  <c r="M165" i="2"/>
  <c r="M114" i="2"/>
  <c r="M93" i="2"/>
  <c r="M1251" i="2"/>
  <c r="M1183" i="2"/>
  <c r="M1093" i="2"/>
  <c r="M1089" i="2"/>
  <c r="M1080" i="2"/>
  <c r="M1040" i="2"/>
  <c r="M960" i="2"/>
  <c r="M943" i="2"/>
  <c r="M912" i="2"/>
  <c r="M883" i="2"/>
  <c r="M648" i="2"/>
  <c r="M611" i="2"/>
  <c r="M456" i="2"/>
  <c r="M388" i="2"/>
  <c r="M368" i="2"/>
  <c r="M320" i="2"/>
  <c r="M308" i="2"/>
  <c r="M285" i="2"/>
  <c r="M255" i="2"/>
  <c r="M205" i="2"/>
  <c r="M189" i="2"/>
  <c r="M173" i="2"/>
  <c r="M138" i="2"/>
  <c r="M132" i="2"/>
  <c r="M110" i="2"/>
  <c r="M89" i="2"/>
  <c r="M84" i="2"/>
  <c r="M1275" i="2"/>
  <c r="M1148" i="2"/>
  <c r="M1048" i="2"/>
  <c r="M412" i="2"/>
  <c r="M360" i="2"/>
  <c r="M342" i="2"/>
  <c r="M325" i="2"/>
  <c r="M259" i="2"/>
  <c r="M246" i="2"/>
  <c r="M234" i="2"/>
  <c r="M214" i="2"/>
  <c r="M193" i="2"/>
  <c r="M950" i="2"/>
  <c r="M703" i="2"/>
  <c r="M291" i="2"/>
  <c r="M239" i="2"/>
  <c r="M817" i="2"/>
  <c r="M758" i="2"/>
  <c r="M397" i="2"/>
  <c r="M760" i="2"/>
  <c r="M515" i="2"/>
  <c r="M459" i="2"/>
  <c r="M423" i="2"/>
  <c r="M387" i="2"/>
  <c r="M349" i="2"/>
  <c r="M302" i="2"/>
  <c r="M204" i="2"/>
  <c r="M194" i="2"/>
  <c r="M178" i="2"/>
  <c r="M172" i="2"/>
  <c r="M113" i="2"/>
  <c r="M96" i="2"/>
  <c r="M118" i="2"/>
  <c r="M1079" i="2"/>
  <c r="M1011" i="2"/>
  <c r="M915" i="2"/>
  <c r="M631" i="2"/>
  <c r="M596" i="2"/>
  <c r="M519" i="2"/>
  <c r="M513" i="2"/>
  <c r="M503" i="2"/>
  <c r="M487" i="2"/>
  <c r="M479" i="2"/>
  <c r="M471" i="2"/>
  <c r="M463" i="2"/>
  <c r="M451" i="2"/>
  <c r="M439" i="2"/>
  <c r="M431" i="2"/>
  <c r="M403" i="2"/>
  <c r="M365" i="2"/>
  <c r="M361" i="2"/>
  <c r="M359" i="2"/>
  <c r="M328" i="2"/>
  <c r="M319" i="2"/>
  <c r="M297" i="2"/>
  <c r="M284" i="2"/>
  <c r="M275" i="2"/>
  <c r="M268" i="2"/>
  <c r="M266" i="2"/>
  <c r="M249" i="2"/>
  <c r="M222" i="2"/>
  <c r="M206" i="2"/>
  <c r="M200" i="2"/>
  <c r="M141" i="2"/>
  <c r="M135" i="2"/>
  <c r="M120" i="2"/>
  <c r="M107" i="2"/>
  <c r="M1169" i="2"/>
  <c r="M1035" i="2"/>
  <c r="M942" i="2"/>
  <c r="M878" i="2"/>
  <c r="M860" i="2"/>
  <c r="M855" i="2"/>
  <c r="M847" i="2"/>
  <c r="M797" i="2"/>
  <c r="M647" i="2"/>
  <c r="M622" i="2"/>
  <c r="M602" i="2"/>
  <c r="M495" i="2"/>
  <c r="M483" i="2"/>
  <c r="M477" i="2"/>
  <c r="M475" i="2"/>
  <c r="M467" i="2"/>
  <c r="M461" i="2"/>
  <c r="M449" i="2"/>
  <c r="M443" i="2"/>
  <c r="M435" i="2"/>
  <c r="M415" i="2"/>
  <c r="M399" i="2"/>
  <c r="M371" i="2"/>
  <c r="M357" i="2"/>
  <c r="M331" i="2"/>
  <c r="M324" i="2"/>
  <c r="M312" i="2"/>
  <c r="M306" i="2"/>
  <c r="M288" i="2"/>
  <c r="M282" i="2"/>
  <c r="M280" i="2"/>
  <c r="M272" i="2"/>
  <c r="M270" i="2"/>
  <c r="M262" i="2"/>
  <c r="M253" i="2"/>
  <c r="M245" i="2"/>
  <c r="M227" i="2"/>
  <c r="M208" i="2"/>
  <c r="J194" i="2"/>
  <c r="M176" i="2"/>
  <c r="M164" i="2"/>
  <c r="M139" i="2"/>
  <c r="M98" i="2"/>
  <c r="M1124" i="2"/>
  <c r="M1120" i="2"/>
  <c r="M1104" i="2"/>
  <c r="M1092" i="2"/>
  <c r="M1039" i="2"/>
  <c r="M1025" i="2"/>
  <c r="M393" i="2"/>
  <c r="M381" i="2"/>
  <c r="M299" i="2"/>
  <c r="M286" i="2"/>
  <c r="M243" i="2"/>
  <c r="M198" i="2"/>
  <c r="M170" i="2"/>
  <c r="M148" i="2"/>
  <c r="M90" i="2"/>
  <c r="M489" i="2"/>
  <c r="M81" i="2"/>
  <c r="M713" i="2"/>
  <c r="M385" i="2"/>
  <c r="M377" i="2"/>
  <c r="M369" i="2"/>
  <c r="M353" i="2"/>
  <c r="M316" i="2"/>
  <c r="M277" i="2"/>
  <c r="M260" i="2"/>
  <c r="M247" i="2"/>
  <c r="M231" i="2"/>
  <c r="M224" i="2"/>
  <c r="M220" i="2"/>
  <c r="M143" i="2"/>
  <c r="M129" i="2"/>
  <c r="M125" i="2"/>
  <c r="M116" i="2"/>
  <c r="M85" i="2"/>
  <c r="M888" i="2"/>
  <c r="M509" i="2"/>
  <c r="M441" i="2"/>
  <c r="M429" i="2"/>
  <c r="M389" i="2"/>
  <c r="M373" i="2"/>
  <c r="M345" i="2"/>
  <c r="M321" i="2"/>
  <c r="M304" i="2"/>
  <c r="M264" i="2"/>
  <c r="M251" i="2"/>
  <c r="M235" i="2"/>
  <c r="M215" i="2"/>
  <c r="M202" i="2"/>
  <c r="M190" i="2"/>
  <c r="M182" i="2"/>
  <c r="M174" i="2"/>
  <c r="M166" i="2"/>
  <c r="M153" i="2"/>
  <c r="M133" i="2"/>
  <c r="M111" i="2"/>
  <c r="M102" i="2"/>
  <c r="M94" i="2"/>
  <c r="M1265" i="2"/>
  <c r="M1191" i="2"/>
  <c r="M1175" i="2"/>
  <c r="M1170" i="2"/>
  <c r="M1109" i="2"/>
  <c r="M1068" i="2"/>
  <c r="M1044" i="2"/>
  <c r="M1024" i="2"/>
  <c r="M996" i="2"/>
  <c r="M932" i="2"/>
  <c r="M916" i="2"/>
  <c r="M896" i="2"/>
  <c r="M891" i="2"/>
  <c r="M879" i="2"/>
  <c r="M1262" i="2"/>
  <c r="M1318" i="2"/>
  <c r="M442" i="2"/>
  <c r="M430" i="2"/>
  <c r="M1358" i="2"/>
  <c r="M1334" i="2"/>
  <c r="M1297" i="2"/>
  <c r="M1255" i="2"/>
  <c r="M1195" i="2"/>
  <c r="M1162" i="2"/>
  <c r="M1097" i="2"/>
  <c r="M1076" i="2"/>
  <c r="M1052" i="2"/>
  <c r="M1036" i="2"/>
  <c r="M1016" i="2"/>
  <c r="M1000" i="2"/>
  <c r="M984" i="2"/>
  <c r="M980" i="2"/>
  <c r="M920" i="2"/>
  <c r="M908" i="2"/>
  <c r="M887" i="2"/>
  <c r="M406" i="2"/>
  <c r="M398" i="2"/>
  <c r="M985" i="2"/>
  <c r="M965" i="2"/>
  <c r="M701" i="2"/>
  <c r="M498" i="2"/>
  <c r="M414" i="2"/>
  <c r="M1145" i="2"/>
  <c r="M1141" i="2"/>
  <c r="M1126" i="2"/>
  <c r="M971" i="2"/>
  <c r="M638" i="2"/>
  <c r="M634" i="2"/>
  <c r="M597" i="2"/>
  <c r="M702" i="2"/>
  <c r="M1327" i="2"/>
  <c r="M1353" i="2"/>
  <c r="M1349" i="2"/>
  <c r="M1270" i="2"/>
  <c r="M852" i="2"/>
  <c r="M776" i="2"/>
  <c r="M735" i="2"/>
  <c r="M731" i="2"/>
  <c r="M785" i="2"/>
  <c r="M848" i="2"/>
  <c r="M486" i="2"/>
  <c r="M458" i="2"/>
  <c r="M450" i="2"/>
  <c r="M836" i="2"/>
  <c r="M814" i="2"/>
  <c r="M798" i="2"/>
  <c r="M793" i="2"/>
  <c r="M759" i="2"/>
  <c r="M426" i="2"/>
  <c r="M743" i="2"/>
  <c r="M650" i="2"/>
  <c r="M518" i="2"/>
  <c r="M474" i="2"/>
  <c r="M832" i="2"/>
  <c r="M780" i="2"/>
  <c r="M764" i="2"/>
  <c r="M755" i="2"/>
  <c r="M714" i="2"/>
  <c r="M710" i="2"/>
  <c r="M694" i="2"/>
  <c r="M689" i="2"/>
  <c r="M621" i="2"/>
  <c r="M605" i="2"/>
  <c r="M506" i="2"/>
  <c r="M490" i="2"/>
  <c r="M470" i="2"/>
  <c r="M1455" i="2"/>
  <c r="M861" i="2"/>
  <c r="M856" i="2"/>
  <c r="M844" i="2"/>
  <c r="M806" i="2"/>
  <c r="M789" i="2"/>
  <c r="M772" i="2"/>
  <c r="M751" i="2"/>
  <c r="M747" i="2"/>
  <c r="M739" i="2"/>
  <c r="M698" i="2"/>
  <c r="M669" i="2"/>
  <c r="M646" i="2"/>
  <c r="M630" i="2"/>
  <c r="M522" i="2"/>
  <c r="M510" i="2"/>
  <c r="M502" i="2"/>
  <c r="M478" i="2"/>
  <c r="M462" i="2"/>
  <c r="M418" i="2"/>
  <c r="M410" i="2"/>
  <c r="M402" i="2"/>
  <c r="M1454" i="2"/>
  <c r="M1213" i="2"/>
  <c r="M1146" i="2"/>
  <c r="M986" i="2"/>
  <c r="M869" i="2"/>
  <c r="M840" i="2"/>
  <c r="M823" i="2"/>
  <c r="M723" i="2"/>
  <c r="M681" i="2"/>
  <c r="M677" i="2"/>
  <c r="M642" i="2"/>
  <c r="M609" i="2"/>
  <c r="M601" i="2"/>
  <c r="M514" i="2"/>
  <c r="M494" i="2"/>
  <c r="M482" i="2"/>
  <c r="M466" i="2"/>
  <c r="M454" i="2"/>
  <c r="M446" i="2"/>
  <c r="M422" i="2"/>
  <c r="M1324" i="2"/>
  <c r="M1098" i="2"/>
  <c r="M1053" i="2"/>
  <c r="M993" i="2"/>
  <c r="M953" i="2"/>
  <c r="M948" i="2"/>
  <c r="M897" i="2"/>
  <c r="M872" i="2"/>
  <c r="M831" i="2"/>
  <c r="M801" i="2"/>
  <c r="M784" i="2"/>
  <c r="M771" i="2"/>
  <c r="M738" i="2"/>
  <c r="M722" i="2"/>
  <c r="M709" i="2"/>
  <c r="M684" i="2"/>
  <c r="M672" i="2"/>
  <c r="M1294" i="2"/>
  <c r="M1284" i="2"/>
  <c r="M1113" i="2"/>
  <c r="M1101" i="2"/>
  <c r="M1072" i="2"/>
  <c r="M1056" i="2"/>
  <c r="M1032" i="2"/>
  <c r="M1020" i="2"/>
  <c r="M1004" i="2"/>
  <c r="M1001" i="2"/>
  <c r="M977" i="2"/>
  <c r="M839" i="2"/>
  <c r="M822" i="2"/>
  <c r="M809" i="2"/>
  <c r="M792" i="2"/>
  <c r="M779" i="2"/>
  <c r="M762" i="2"/>
  <c r="M750" i="2"/>
  <c r="M730" i="2"/>
  <c r="M717" i="2"/>
  <c r="M661" i="2"/>
  <c r="M653" i="2"/>
  <c r="M649" i="2"/>
  <c r="M1281" i="2"/>
  <c r="M1121" i="2"/>
  <c r="M1021" i="2"/>
  <c r="M961" i="2"/>
  <c r="M944" i="2"/>
  <c r="M905" i="2"/>
  <c r="M876" i="2"/>
  <c r="M788" i="2"/>
  <c r="M746" i="2"/>
  <c r="M742" i="2"/>
  <c r="M726" i="2"/>
  <c r="M693" i="2"/>
  <c r="M688" i="2"/>
  <c r="M680" i="2"/>
  <c r="M600" i="2"/>
  <c r="M864" i="2"/>
  <c r="M1212" i="2"/>
  <c r="M1077" i="2"/>
  <c r="M1005" i="2"/>
  <c r="M997" i="2"/>
  <c r="M989" i="2"/>
  <c r="M957" i="2"/>
  <c r="M901" i="2"/>
  <c r="M868" i="2"/>
  <c r="M851" i="2"/>
  <c r="M843" i="2"/>
  <c r="M835" i="2"/>
  <c r="M827" i="2"/>
  <c r="M813" i="2"/>
  <c r="M805" i="2"/>
  <c r="M775" i="2"/>
  <c r="M767" i="2"/>
  <c r="M754" i="2"/>
  <c r="M734" i="2"/>
  <c r="M705" i="2"/>
  <c r="M697" i="2"/>
  <c r="M676" i="2"/>
  <c r="M668" i="2"/>
  <c r="M657" i="2"/>
  <c r="M1268" i="2"/>
  <c r="M1194" i="2"/>
  <c r="M1031" i="2"/>
  <c r="M1023" i="2"/>
  <c r="M1007" i="2"/>
  <c r="M995" i="2"/>
  <c r="M974" i="2"/>
  <c r="M911" i="2"/>
  <c r="M886" i="2"/>
  <c r="M859" i="2"/>
  <c r="M842" i="2"/>
  <c r="M749" i="2"/>
  <c r="M725" i="2"/>
  <c r="M675" i="2"/>
  <c r="M645" i="2"/>
  <c r="M637" i="2"/>
  <c r="M633" i="2"/>
  <c r="M493" i="2"/>
  <c r="M481" i="2"/>
  <c r="M465" i="2"/>
  <c r="M433" i="2"/>
  <c r="M378" i="2"/>
  <c r="M366" i="2"/>
  <c r="M346" i="2"/>
  <c r="M313" i="2"/>
  <c r="M187" i="2"/>
  <c r="M149" i="2"/>
  <c r="D1210" i="2"/>
  <c r="N1210" i="2" s="1"/>
  <c r="J1210" i="2"/>
  <c r="M1245" i="2"/>
  <c r="M1063" i="2"/>
  <c r="M1015" i="2"/>
  <c r="M945" i="2"/>
  <c r="M927" i="2"/>
  <c r="M903" i="2"/>
  <c r="M890" i="2"/>
  <c r="M874" i="2"/>
  <c r="M834" i="2"/>
  <c r="M800" i="2"/>
  <c r="M783" i="2"/>
  <c r="M766" i="2"/>
  <c r="M748" i="2"/>
  <c r="M700" i="2"/>
  <c r="M695" i="2"/>
  <c r="M656" i="2"/>
  <c r="M644" i="2"/>
  <c r="M636" i="2"/>
  <c r="M624" i="2"/>
  <c r="M615" i="2"/>
  <c r="M595" i="2"/>
  <c r="M485" i="2"/>
  <c r="M469" i="2"/>
  <c r="M453" i="2"/>
  <c r="M445" i="2"/>
  <c r="J305" i="2"/>
  <c r="M25" i="2"/>
  <c r="M1453" i="2"/>
  <c r="M1360" i="2"/>
  <c r="M1331" i="2"/>
  <c r="M1328" i="2"/>
  <c r="M1235" i="2"/>
  <c r="M954" i="2"/>
  <c r="M935" i="2"/>
  <c r="M882" i="2"/>
  <c r="M867" i="2"/>
  <c r="M863" i="2"/>
  <c r="M846" i="2"/>
  <c r="M778" i="2"/>
  <c r="M761" i="2"/>
  <c r="M687" i="2"/>
  <c r="M682" i="2"/>
  <c r="M671" i="2"/>
  <c r="M620" i="2"/>
  <c r="M612" i="2"/>
  <c r="M604" i="2"/>
  <c r="M599" i="2"/>
  <c r="M512" i="2"/>
  <c r="M508" i="2"/>
  <c r="M501" i="2"/>
  <c r="M497" i="2"/>
  <c r="J333" i="2"/>
  <c r="M1340" i="2"/>
  <c r="M1323" i="2"/>
  <c r="M1314" i="2"/>
  <c r="M1295" i="2"/>
  <c r="M1291" i="2"/>
  <c r="M1207" i="2"/>
  <c r="M1186" i="2"/>
  <c r="M1161" i="2"/>
  <c r="M1115" i="2"/>
  <c r="M1094" i="2"/>
  <c r="M1059" i="2"/>
  <c r="M1043" i="2"/>
  <c r="M1027" i="2"/>
  <c r="M991" i="2"/>
  <c r="M981" i="2"/>
  <c r="M968" i="2"/>
  <c r="M955" i="2"/>
  <c r="M946" i="2"/>
  <c r="M938" i="2"/>
  <c r="M933" i="2"/>
  <c r="M921" i="2"/>
  <c r="M919" i="2"/>
  <c r="M909" i="2"/>
  <c r="M907" i="2"/>
  <c r="M892" i="2"/>
  <c r="M870" i="2"/>
  <c r="M838" i="2"/>
  <c r="M830" i="2"/>
  <c r="M745" i="2"/>
  <c r="M741" i="2"/>
  <c r="M721" i="2"/>
  <c r="M712" i="2"/>
  <c r="M667" i="2"/>
  <c r="M623" i="2"/>
  <c r="M608" i="2"/>
  <c r="M603" i="2"/>
  <c r="M473" i="2"/>
  <c r="M437" i="2"/>
  <c r="M327" i="2"/>
  <c r="M828" i="2"/>
  <c r="M819" i="2"/>
  <c r="M810" i="2"/>
  <c r="M802" i="2"/>
  <c r="M791" i="2"/>
  <c r="M773" i="2"/>
  <c r="M768" i="2"/>
  <c r="M757" i="2"/>
  <c r="M729" i="2"/>
  <c r="M727" i="2"/>
  <c r="M724" i="2"/>
  <c r="M719" i="2"/>
  <c r="M706" i="2"/>
  <c r="M704" i="2"/>
  <c r="M699" i="2"/>
  <c r="M685" i="2"/>
  <c r="M673" i="2"/>
  <c r="M662" i="2"/>
  <c r="M660" i="2"/>
  <c r="M658" i="2"/>
  <c r="M654" i="2"/>
  <c r="M652" i="2"/>
  <c r="M643" i="2"/>
  <c r="M641" i="2"/>
  <c r="M635" i="2"/>
  <c r="M632" i="2"/>
  <c r="M629" i="2"/>
  <c r="M619" i="2"/>
  <c r="M616" i="2"/>
  <c r="M614" i="2"/>
  <c r="M607" i="2"/>
  <c r="M516" i="2"/>
  <c r="M505" i="2"/>
  <c r="M457" i="2"/>
  <c r="M394" i="2"/>
  <c r="M309" i="2"/>
  <c r="M248" i="2"/>
  <c r="M1461" i="2"/>
  <c r="M1449" i="2"/>
  <c r="M1428" i="2"/>
  <c r="D296" i="2"/>
  <c r="N296" i="2" s="1"/>
  <c r="M296" i="2"/>
  <c r="D292" i="2"/>
  <c r="N292" i="2" s="1"/>
  <c r="M292" i="2"/>
  <c r="M1445" i="2"/>
  <c r="M1439" i="2"/>
  <c r="M1320" i="2"/>
  <c r="M1239" i="2"/>
  <c r="M1236" i="2"/>
  <c r="M1231" i="2"/>
  <c r="M1228" i="2"/>
  <c r="M1209" i="2"/>
  <c r="M1203" i="2"/>
  <c r="M1099" i="2"/>
  <c r="M1091" i="2"/>
  <c r="M978" i="2"/>
  <c r="M926" i="2"/>
  <c r="M777" i="2"/>
  <c r="M756" i="2"/>
  <c r="M744" i="2"/>
  <c r="M740" i="2"/>
  <c r="M728" i="2"/>
  <c r="M707" i="2"/>
  <c r="M686" i="2"/>
  <c r="M659" i="2"/>
  <c r="M651" i="2"/>
  <c r="M640" i="2"/>
  <c r="M386" i="2"/>
  <c r="M339" i="2"/>
  <c r="M322" i="2"/>
  <c r="J313" i="2"/>
  <c r="M300" i="2"/>
  <c r="M240" i="2"/>
  <c r="M203" i="2"/>
  <c r="M1457" i="2"/>
  <c r="M1447" i="2"/>
  <c r="M1442" i="2"/>
  <c r="M1433" i="2"/>
  <c r="M1341" i="2"/>
  <c r="M1337" i="2"/>
  <c r="M1329" i="2"/>
  <c r="M1280" i="2"/>
  <c r="M1277" i="2"/>
  <c r="M1271" i="2"/>
  <c r="M1263" i="2"/>
  <c r="M1238" i="2"/>
  <c r="M1230" i="2"/>
  <c r="M1224" i="2"/>
  <c r="M1190" i="2"/>
  <c r="M1151" i="2"/>
  <c r="M1066" i="2"/>
  <c r="M982" i="2"/>
  <c r="M962" i="2"/>
  <c r="M949" i="2"/>
  <c r="M934" i="2"/>
  <c r="M922" i="2"/>
  <c r="M711" i="2"/>
  <c r="M690" i="2"/>
  <c r="M670" i="2"/>
  <c r="M666" i="2"/>
  <c r="M655" i="2"/>
  <c r="M425" i="2"/>
  <c r="M421" i="2"/>
  <c r="M417" i="2"/>
  <c r="M413" i="2"/>
  <c r="M401" i="2"/>
  <c r="M354" i="2"/>
  <c r="M350" i="2"/>
  <c r="M305" i="2"/>
  <c r="M167" i="2"/>
  <c r="M140" i="2"/>
  <c r="D1083" i="2"/>
  <c r="N1083" i="2" s="1"/>
  <c r="M1083" i="2"/>
  <c r="M1176" i="2"/>
  <c r="M1149" i="2"/>
  <c r="M1118" i="2"/>
  <c r="M1114" i="2"/>
  <c r="M1071" i="2"/>
  <c r="M1062" i="2"/>
  <c r="M1018" i="2"/>
  <c r="M972" i="2"/>
  <c r="M966" i="2"/>
  <c r="M958" i="2"/>
  <c r="M807" i="2"/>
  <c r="M752" i="2"/>
  <c r="M678" i="2"/>
  <c r="M674" i="2"/>
  <c r="M626" i="2"/>
  <c r="M610" i="2"/>
  <c r="M523" i="2"/>
  <c r="M492" i="2"/>
  <c r="M488" i="2"/>
  <c r="M480" i="2"/>
  <c r="M476" i="2"/>
  <c r="M472" i="2"/>
  <c r="M468" i="2"/>
  <c r="M464" i="2"/>
  <c r="M452" i="2"/>
  <c r="M440" i="2"/>
  <c r="M436" i="2"/>
  <c r="M432" i="2"/>
  <c r="M428" i="2"/>
  <c r="M409" i="2"/>
  <c r="M382" i="2"/>
  <c r="M374" i="2"/>
  <c r="M370" i="2"/>
  <c r="M333" i="2"/>
  <c r="M318" i="2"/>
  <c r="M244" i="2"/>
  <c r="M78" i="2"/>
  <c r="M45" i="2"/>
  <c r="M21" i="2"/>
  <c r="D1248" i="2"/>
  <c r="N1248" i="2" s="1"/>
  <c r="M1248" i="2"/>
  <c r="D925" i="2"/>
  <c r="N925" i="2" s="1"/>
  <c r="M925" i="2"/>
  <c r="D914" i="2"/>
  <c r="N914" i="2" s="1"/>
  <c r="M914" i="2"/>
  <c r="M1172" i="2"/>
  <c r="D1451" i="2"/>
  <c r="N1451" i="2" s="1"/>
  <c r="M1451" i="2"/>
  <c r="M811" i="2"/>
  <c r="D1160" i="2"/>
  <c r="N1160" i="2" s="1"/>
  <c r="M1160" i="2"/>
  <c r="D910" i="2"/>
  <c r="N910" i="2" s="1"/>
  <c r="M910" i="2"/>
  <c r="D902" i="2"/>
  <c r="N902" i="2" s="1"/>
  <c r="M902" i="2"/>
  <c r="M853" i="2"/>
  <c r="M782" i="2"/>
  <c r="D1464" i="2"/>
  <c r="N1464" i="2" s="1"/>
  <c r="M1464" i="2"/>
  <c r="M1459" i="2"/>
  <c r="M1346" i="2"/>
  <c r="M1223" i="2"/>
  <c r="M849" i="2"/>
  <c r="M833" i="2"/>
  <c r="M829" i="2"/>
  <c r="M825" i="2"/>
  <c r="D1100" i="2"/>
  <c r="N1100" i="2" s="1"/>
  <c r="M1100" i="2"/>
  <c r="D1051" i="2"/>
  <c r="N1051" i="2" s="1"/>
  <c r="M1051" i="2"/>
  <c r="M1435" i="2"/>
  <c r="M1359" i="2"/>
  <c r="M1350" i="2"/>
  <c r="M1345" i="2"/>
  <c r="M1326" i="2"/>
  <c r="M1322" i="2"/>
  <c r="M1292" i="2"/>
  <c r="M1289" i="2"/>
  <c r="M1283" i="2"/>
  <c r="M1279" i="2"/>
  <c r="M1276" i="2"/>
  <c r="M1259" i="2"/>
  <c r="M1247" i="2"/>
  <c r="M1244" i="2"/>
  <c r="M1227" i="2"/>
  <c r="M1219" i="2"/>
  <c r="M1206" i="2"/>
  <c r="M1108" i="2"/>
  <c r="M1096" i="2"/>
  <c r="M1075" i="2"/>
  <c r="M1047" i="2"/>
  <c r="M1019" i="2"/>
  <c r="M999" i="2"/>
  <c r="M983" i="2"/>
  <c r="M979" i="2"/>
  <c r="M969" i="2"/>
  <c r="M951" i="2"/>
  <c r="M947" i="2"/>
  <c r="M936" i="2"/>
  <c r="M889" i="2"/>
  <c r="M885" i="2"/>
  <c r="M881" i="2"/>
  <c r="M841" i="2"/>
  <c r="M837" i="2"/>
  <c r="M815" i="2"/>
  <c r="M799" i="2"/>
  <c r="M765" i="2"/>
  <c r="M736" i="2"/>
  <c r="M732" i="2"/>
  <c r="M715" i="2"/>
  <c r="M790" i="2"/>
  <c r="M786" i="2"/>
  <c r="M1446" i="2"/>
  <c r="M1354" i="2"/>
  <c r="M1339" i="2"/>
  <c r="M1336" i="2"/>
  <c r="M1330" i="2"/>
  <c r="M1319" i="2"/>
  <c r="M1266" i="2"/>
  <c r="M1256" i="2"/>
  <c r="M1252" i="2"/>
  <c r="M1234" i="2"/>
  <c r="M1210" i="2"/>
  <c r="M1168" i="2"/>
  <c r="M1067" i="2"/>
  <c r="M1055" i="2"/>
  <c r="M1003" i="2"/>
  <c r="M987" i="2"/>
  <c r="M964" i="2"/>
  <c r="M929" i="2"/>
  <c r="M918" i="2"/>
  <c r="M906" i="2"/>
  <c r="M893" i="2"/>
  <c r="M845" i="2"/>
  <c r="M820" i="2"/>
  <c r="M803" i="2"/>
  <c r="M795" i="2"/>
  <c r="M769" i="2"/>
  <c r="M720" i="2"/>
  <c r="M1462" i="2"/>
  <c r="M1434" i="2"/>
  <c r="M1440" i="2"/>
  <c r="M1429" i="2"/>
  <c r="M1205" i="2"/>
  <c r="M1193" i="2"/>
  <c r="M1150" i="2"/>
  <c r="D1217" i="2"/>
  <c r="N1217" i="2" s="1"/>
  <c r="M1217" i="2"/>
  <c r="M1458" i="2"/>
  <c r="M1450" i="2"/>
  <c r="M1144" i="2"/>
  <c r="D1116" i="2"/>
  <c r="N1116" i="2" s="1"/>
  <c r="M1116" i="2"/>
  <c r="M1424" i="2"/>
  <c r="M1348" i="2"/>
  <c r="M1338" i="2"/>
  <c r="M1316" i="2"/>
  <c r="M1285" i="2"/>
  <c r="M1267" i="2"/>
  <c r="M1253" i="2"/>
  <c r="M1232" i="2"/>
  <c r="M1202" i="2"/>
  <c r="M1147" i="2"/>
  <c r="M1106" i="2"/>
  <c r="M1081" i="2"/>
  <c r="M1057" i="2"/>
  <c r="M1356" i="2"/>
  <c r="M1332" i="2"/>
  <c r="M1290" i="2"/>
  <c r="M1278" i="2"/>
  <c r="M1257" i="2"/>
  <c r="M1229" i="2"/>
  <c r="M1225" i="2"/>
  <c r="M1221" i="2"/>
  <c r="M1214" i="2"/>
  <c r="M1171" i="2"/>
  <c r="M1167" i="2"/>
  <c r="M1163" i="2"/>
  <c r="M1159" i="2"/>
  <c r="M1142" i="2"/>
  <c r="M1122" i="2"/>
  <c r="M1073" i="2"/>
  <c r="M1069" i="2"/>
  <c r="M1427" i="2"/>
  <c r="M1325" i="2"/>
  <c r="M1296" i="2"/>
  <c r="M1272" i="2"/>
  <c r="M1264" i="2"/>
  <c r="M1258" i="2"/>
  <c r="M1246" i="2"/>
  <c r="M1178" i="2"/>
  <c r="M1157" i="2"/>
  <c r="M1143" i="2"/>
  <c r="M1444" i="2"/>
  <c r="M1282" i="2"/>
  <c r="M1242" i="2"/>
  <c r="M1237" i="2"/>
  <c r="M1226" i="2"/>
  <c r="M1196" i="2"/>
  <c r="M1189" i="2"/>
  <c r="M1185" i="2"/>
  <c r="M1125" i="2"/>
  <c r="M1123" i="2"/>
  <c r="M1117" i="2"/>
  <c r="M1111" i="2"/>
  <c r="M1107" i="2"/>
  <c r="M1078" i="2"/>
  <c r="M1034" i="2"/>
  <c r="M1030" i="2"/>
  <c r="M1022" i="2"/>
  <c r="M1014" i="2"/>
  <c r="M1010" i="2"/>
  <c r="M1002" i="2"/>
  <c r="M963" i="2"/>
  <c r="M913" i="2"/>
  <c r="M877" i="2"/>
  <c r="M866" i="2"/>
  <c r="M862" i="2"/>
  <c r="M850" i="2"/>
  <c r="M826" i="2"/>
  <c r="M816" i="2"/>
  <c r="M808" i="2"/>
  <c r="M419" i="2"/>
  <c r="M408" i="2"/>
  <c r="M287" i="2"/>
  <c r="M269" i="2"/>
  <c r="M232" i="2"/>
  <c r="D1220" i="2"/>
  <c r="N1220" i="2" s="1"/>
  <c r="J1220" i="2"/>
  <c r="M1344" i="2"/>
  <c r="M1333" i="2"/>
  <c r="M1233" i="2"/>
  <c r="M1222" i="2"/>
  <c r="M1220" i="2"/>
  <c r="M1216" i="2"/>
  <c r="M1208" i="2"/>
  <c r="M1192" i="2"/>
  <c r="M1188" i="2"/>
  <c r="M1173" i="2"/>
  <c r="M1127" i="2"/>
  <c r="M1119" i="2"/>
  <c r="M1110" i="2"/>
  <c r="M1103" i="2"/>
  <c r="M1074" i="2"/>
  <c r="M1050" i="2"/>
  <c r="M1046" i="2"/>
  <c r="M1041" i="2"/>
  <c r="M1037" i="2"/>
  <c r="M1029" i="2"/>
  <c r="M1017" i="2"/>
  <c r="M1009" i="2"/>
  <c r="M998" i="2"/>
  <c r="M994" i="2"/>
  <c r="M895" i="2"/>
  <c r="M884" i="2"/>
  <c r="M854" i="2"/>
  <c r="M804" i="2"/>
  <c r="M774" i="2"/>
  <c r="M733" i="2"/>
  <c r="M683" i="2"/>
  <c r="M617" i="2"/>
  <c r="M507" i="2"/>
  <c r="M496" i="2"/>
  <c r="M434" i="2"/>
  <c r="M362" i="2"/>
  <c r="M265" i="2"/>
  <c r="M207" i="2"/>
  <c r="M1352" i="2"/>
  <c r="M1250" i="2"/>
  <c r="M1184" i="2"/>
  <c r="M1177" i="2"/>
  <c r="M1165" i="2"/>
  <c r="M1102" i="2"/>
  <c r="M1095" i="2"/>
  <c r="M1090" i="2"/>
  <c r="M1082" i="2"/>
  <c r="M1070" i="2"/>
  <c r="M1065" i="2"/>
  <c r="M1061" i="2"/>
  <c r="M1058" i="2"/>
  <c r="M1054" i="2"/>
  <c r="M1049" i="2"/>
  <c r="M1045" i="2"/>
  <c r="M1042" i="2"/>
  <c r="M1038" i="2"/>
  <c r="M1033" i="2"/>
  <c r="M1026" i="2"/>
  <c r="M1013" i="2"/>
  <c r="M1006" i="2"/>
  <c r="M990" i="2"/>
  <c r="M956" i="2"/>
  <c r="M941" i="2"/>
  <c r="M931" i="2"/>
  <c r="M917" i="2"/>
  <c r="M899" i="2"/>
  <c r="M880" i="2"/>
  <c r="M873" i="2"/>
  <c r="M821" i="2"/>
  <c r="M812" i="2"/>
  <c r="M796" i="2"/>
  <c r="M787" i="2"/>
  <c r="M753" i="2"/>
  <c r="M737" i="2"/>
  <c r="M716" i="2"/>
  <c r="M696" i="2"/>
  <c r="M692" i="2"/>
  <c r="M613" i="2"/>
  <c r="M521" i="2"/>
  <c r="M517" i="2"/>
  <c r="M427" i="2"/>
  <c r="M303" i="2"/>
  <c r="D192" i="2"/>
  <c r="N192" i="2" s="1"/>
  <c r="M192" i="2"/>
  <c r="D188" i="2"/>
  <c r="N188" i="2" s="1"/>
  <c r="M188" i="2"/>
  <c r="D184" i="2"/>
  <c r="N184" i="2" s="1"/>
  <c r="M184" i="2"/>
  <c r="D100" i="2"/>
  <c r="N100" i="2" s="1"/>
  <c r="M100" i="2"/>
  <c r="M221" i="2"/>
  <c r="M217" i="2"/>
  <c r="M157" i="2"/>
  <c r="M146" i="2"/>
  <c r="M123" i="2"/>
  <c r="M83" i="2"/>
  <c r="M79" i="2"/>
  <c r="M75" i="2"/>
  <c r="M70" i="2"/>
  <c r="M66" i="2"/>
  <c r="M51" i="2"/>
  <c r="M438" i="2"/>
  <c r="M405" i="2"/>
  <c r="M390" i="2"/>
  <c r="M358" i="2"/>
  <c r="M351" i="2"/>
  <c r="M338" i="2"/>
  <c r="M326" i="2"/>
  <c r="M314" i="2"/>
  <c r="M310" i="2"/>
  <c r="M295" i="2"/>
  <c r="M261" i="2"/>
  <c r="M151" i="2"/>
  <c r="M88" i="2"/>
  <c r="M62" i="2"/>
  <c r="M865" i="2"/>
  <c r="M491" i="2"/>
  <c r="M484" i="2"/>
  <c r="M372" i="2"/>
  <c r="M340" i="2"/>
  <c r="M294" i="2"/>
  <c r="M195" i="2"/>
  <c r="M183" i="2"/>
  <c r="M163" i="2"/>
  <c r="M145" i="2"/>
  <c r="M134" i="2"/>
  <c r="M130" i="2"/>
  <c r="M121" i="2"/>
  <c r="M99" i="2"/>
  <c r="M61" i="2"/>
  <c r="M17" i="2"/>
  <c r="D103" i="2"/>
  <c r="N103" i="2" s="1"/>
  <c r="M103" i="2"/>
  <c r="M1452" i="2"/>
  <c r="M1456" i="2"/>
  <c r="M1438" i="2"/>
  <c r="M1430" i="2"/>
  <c r="M1351" i="2"/>
  <c r="M1347" i="2"/>
  <c r="M1317" i="2"/>
  <c r="M1249" i="2"/>
  <c r="M1218" i="2"/>
  <c r="M1164" i="2"/>
  <c r="M1105" i="2"/>
  <c r="M898" i="2"/>
  <c r="M520" i="2"/>
  <c r="M411" i="2"/>
  <c r="M404" i="2"/>
  <c r="M379" i="2"/>
  <c r="M347" i="2"/>
  <c r="M179" i="2"/>
  <c r="M126" i="2"/>
  <c r="M117" i="2"/>
  <c r="M112" i="2"/>
  <c r="M95" i="2"/>
  <c r="M87" i="2"/>
  <c r="M54" i="2"/>
  <c r="M50" i="2"/>
  <c r="D311" i="2"/>
  <c r="N311" i="2" s="1"/>
  <c r="M311" i="2"/>
  <c r="D91" i="2"/>
  <c r="N91" i="2" s="1"/>
  <c r="M91" i="2"/>
  <c r="M1460" i="2"/>
  <c r="M1423" i="2"/>
  <c r="M1357" i="2"/>
  <c r="M1215" i="2"/>
  <c r="M1448" i="2"/>
  <c r="M1432" i="2"/>
  <c r="M1286" i="2"/>
  <c r="M959" i="2"/>
  <c r="M930" i="2"/>
  <c r="M923" i="2"/>
  <c r="M857" i="2"/>
  <c r="M598" i="2"/>
  <c r="M375" i="2"/>
  <c r="M171" i="2"/>
  <c r="M108" i="2"/>
  <c r="M82" i="2"/>
  <c r="M29" i="2"/>
  <c r="D252" i="2"/>
  <c r="N252" i="2" s="1"/>
  <c r="M252" i="2"/>
  <c r="D236" i="2"/>
  <c r="N236" i="2" s="1"/>
  <c r="M236" i="2"/>
  <c r="M279" i="2"/>
  <c r="M274" i="2"/>
  <c r="M257" i="2"/>
  <c r="M225" i="2"/>
  <c r="M218" i="2"/>
  <c r="M199" i="2"/>
  <c r="M191" i="2"/>
  <c r="M175" i="2"/>
  <c r="M155" i="2"/>
  <c r="M74" i="2"/>
  <c r="M69" i="2"/>
  <c r="M65" i="2"/>
  <c r="M37" i="2"/>
  <c r="M33" i="2"/>
  <c r="F1420" i="2"/>
  <c r="F1419" i="2"/>
  <c r="F1418" i="2"/>
  <c r="F1417" i="2"/>
  <c r="F1416" i="2"/>
  <c r="F1415" i="2"/>
  <c r="F1414" i="2"/>
  <c r="F1410" i="2"/>
  <c r="F1411" i="2"/>
  <c r="F1409" i="2"/>
  <c r="F1408" i="2"/>
  <c r="F1407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2" i="2"/>
  <c r="F1391" i="2"/>
  <c r="F1390" i="2"/>
  <c r="F1389" i="2"/>
  <c r="F1388" i="2"/>
  <c r="F1387" i="2"/>
  <c r="F1386" i="2"/>
  <c r="F1385" i="2"/>
  <c r="F1384" i="2"/>
  <c r="F1383" i="2"/>
  <c r="F1382" i="2"/>
  <c r="F1374" i="2"/>
  <c r="F1380" i="2"/>
  <c r="F1379" i="2"/>
  <c r="F1378" i="2"/>
  <c r="F1377" i="2"/>
  <c r="F1376" i="2"/>
  <c r="F1375" i="2"/>
  <c r="F1373" i="2"/>
  <c r="F1372" i="2"/>
  <c r="F1371" i="2"/>
  <c r="F1370" i="2"/>
  <c r="F1369" i="2"/>
  <c r="F1368" i="2"/>
  <c r="F1367" i="2"/>
  <c r="F1366" i="2"/>
  <c r="F1365" i="2"/>
  <c r="F1364" i="2"/>
  <c r="F1363" i="2"/>
  <c r="I1385" i="2" l="1"/>
  <c r="J1385" i="2" s="1"/>
  <c r="K1385" i="2"/>
  <c r="L1385" i="2" s="1"/>
  <c r="M1385" i="2" s="1"/>
  <c r="I1398" i="2"/>
  <c r="J1398" i="2" s="1"/>
  <c r="K1398" i="2"/>
  <c r="L1398" i="2" s="1"/>
  <c r="M1398" i="2" s="1"/>
  <c r="I1402" i="2"/>
  <c r="J1402" i="2" s="1"/>
  <c r="K1402" i="2"/>
  <c r="L1402" i="2" s="1"/>
  <c r="M1402" i="2" s="1"/>
  <c r="I1407" i="2"/>
  <c r="J1407" i="2" s="1"/>
  <c r="K1407" i="2"/>
  <c r="L1407" i="2" s="1"/>
  <c r="M1407" i="2" s="1"/>
  <c r="I1410" i="2"/>
  <c r="J1410" i="2" s="1"/>
  <c r="K1410" i="2"/>
  <c r="L1410" i="2" s="1"/>
  <c r="M1410" i="2" s="1"/>
  <c r="I1417" i="2"/>
  <c r="J1417" i="2" s="1"/>
  <c r="K1417" i="2"/>
  <c r="L1417" i="2" s="1"/>
  <c r="M1417" i="2" s="1"/>
  <c r="I1377" i="2"/>
  <c r="J1377" i="2" s="1"/>
  <c r="K1377" i="2"/>
  <c r="L1377" i="2" s="1"/>
  <c r="M1377" i="2" s="1"/>
  <c r="I1394" i="2"/>
  <c r="J1394" i="2" s="1"/>
  <c r="K1394" i="2"/>
  <c r="L1394" i="2" s="1"/>
  <c r="M1394" i="2" s="1"/>
  <c r="I1373" i="2"/>
  <c r="J1373" i="2" s="1"/>
  <c r="K1373" i="2"/>
  <c r="L1373" i="2" s="1"/>
  <c r="M1373" i="2" s="1"/>
  <c r="I1378" i="2"/>
  <c r="J1378" i="2" s="1"/>
  <c r="K1378" i="2"/>
  <c r="L1378" i="2" s="1"/>
  <c r="M1378" i="2" s="1"/>
  <c r="I1382" i="2"/>
  <c r="J1382" i="2" s="1"/>
  <c r="K1382" i="2"/>
  <c r="L1382" i="2" s="1"/>
  <c r="M1382" i="2" s="1"/>
  <c r="I1386" i="2"/>
  <c r="J1386" i="2" s="1"/>
  <c r="K1386" i="2"/>
  <c r="L1386" i="2" s="1"/>
  <c r="M1386" i="2" s="1"/>
  <c r="I1390" i="2"/>
  <c r="J1390" i="2" s="1"/>
  <c r="K1390" i="2"/>
  <c r="L1390" i="2" s="1"/>
  <c r="M1390" i="2" s="1"/>
  <c r="I1395" i="2"/>
  <c r="J1395" i="2" s="1"/>
  <c r="K1395" i="2"/>
  <c r="L1395" i="2" s="1"/>
  <c r="M1395" i="2" s="1"/>
  <c r="I1399" i="2"/>
  <c r="J1399" i="2" s="1"/>
  <c r="K1399" i="2"/>
  <c r="L1399" i="2" s="1"/>
  <c r="M1399" i="2" s="1"/>
  <c r="I1403" i="2"/>
  <c r="J1403" i="2" s="1"/>
  <c r="K1403" i="2"/>
  <c r="L1403" i="2" s="1"/>
  <c r="M1403" i="2" s="1"/>
  <c r="I1408" i="2"/>
  <c r="J1408" i="2" s="1"/>
  <c r="K1408" i="2"/>
  <c r="L1408" i="2" s="1"/>
  <c r="M1408" i="2" s="1"/>
  <c r="I1414" i="2"/>
  <c r="J1414" i="2" s="1"/>
  <c r="K1414" i="2"/>
  <c r="L1414" i="2" s="1"/>
  <c r="M1414" i="2" s="1"/>
  <c r="I1418" i="2"/>
  <c r="J1418" i="2" s="1"/>
  <c r="K1418" i="2"/>
  <c r="L1418" i="2" s="1"/>
  <c r="M1418" i="2" s="1"/>
  <c r="I1368" i="2"/>
  <c r="J1368" i="2" s="1"/>
  <c r="K1368" i="2"/>
  <c r="L1368" i="2" s="1"/>
  <c r="M1368" i="2" s="1"/>
  <c r="I1372" i="2"/>
  <c r="J1372" i="2" s="1"/>
  <c r="K1372" i="2"/>
  <c r="L1372" i="2" s="1"/>
  <c r="M1372" i="2" s="1"/>
  <c r="I1374" i="2"/>
  <c r="J1374" i="2" s="1"/>
  <c r="K1374" i="2"/>
  <c r="L1374" i="2" s="1"/>
  <c r="M1374" i="2" s="1"/>
  <c r="I1365" i="2"/>
  <c r="J1365" i="2" s="1"/>
  <c r="K1365" i="2"/>
  <c r="L1365" i="2" s="1"/>
  <c r="M1365" i="2" s="1"/>
  <c r="I1375" i="2"/>
  <c r="J1375" i="2" s="1"/>
  <c r="K1375" i="2"/>
  <c r="L1375" i="2" s="1"/>
  <c r="M1375" i="2" s="1"/>
  <c r="I1383" i="2"/>
  <c r="J1383" i="2" s="1"/>
  <c r="K1383" i="2"/>
  <c r="L1383" i="2" s="1"/>
  <c r="M1383" i="2" s="1"/>
  <c r="I1391" i="2"/>
  <c r="S1391" i="2" s="1"/>
  <c r="I1396" i="2"/>
  <c r="J1396" i="2" s="1"/>
  <c r="K1396" i="2"/>
  <c r="L1396" i="2" s="1"/>
  <c r="M1396" i="2" s="1"/>
  <c r="I1400" i="2"/>
  <c r="J1400" i="2" s="1"/>
  <c r="K1400" i="2"/>
  <c r="L1400" i="2" s="1"/>
  <c r="M1400" i="2" s="1"/>
  <c r="I1404" i="2"/>
  <c r="J1404" i="2" s="1"/>
  <c r="K1404" i="2"/>
  <c r="L1404" i="2" s="1"/>
  <c r="M1404" i="2" s="1"/>
  <c r="I1409" i="2"/>
  <c r="J1409" i="2" s="1"/>
  <c r="K1409" i="2"/>
  <c r="L1409" i="2" s="1"/>
  <c r="M1409" i="2" s="1"/>
  <c r="I1415" i="2"/>
  <c r="J1415" i="2" s="1"/>
  <c r="K1415" i="2"/>
  <c r="L1415" i="2" s="1"/>
  <c r="M1415" i="2" s="1"/>
  <c r="I1419" i="2"/>
  <c r="J1419" i="2" s="1"/>
  <c r="K1419" i="2"/>
  <c r="L1419" i="2" s="1"/>
  <c r="M1419" i="2" s="1"/>
  <c r="I1364" i="2"/>
  <c r="J1364" i="2" s="1"/>
  <c r="K1364" i="2"/>
  <c r="L1364" i="2" s="1"/>
  <c r="M1364" i="2" s="1"/>
  <c r="I1389" i="2"/>
  <c r="J1389" i="2" s="1"/>
  <c r="K1389" i="2"/>
  <c r="L1389" i="2" s="1"/>
  <c r="M1389" i="2" s="1"/>
  <c r="I1369" i="2"/>
  <c r="J1369" i="2" s="1"/>
  <c r="K1369" i="2"/>
  <c r="L1369" i="2" s="1"/>
  <c r="M1369" i="2" s="1"/>
  <c r="I1366" i="2"/>
  <c r="J1366" i="2" s="1"/>
  <c r="K1366" i="2"/>
  <c r="L1366" i="2" s="1"/>
  <c r="M1366" i="2" s="1"/>
  <c r="I1370" i="2"/>
  <c r="J1370" i="2" s="1"/>
  <c r="K1370" i="2"/>
  <c r="L1370" i="2" s="1"/>
  <c r="M1370" i="2" s="1"/>
  <c r="I1379" i="2"/>
  <c r="J1379" i="2" s="1"/>
  <c r="K1379" i="2"/>
  <c r="L1379" i="2" s="1"/>
  <c r="M1379" i="2" s="1"/>
  <c r="I1387" i="2"/>
  <c r="J1387" i="2" s="1"/>
  <c r="K1387" i="2"/>
  <c r="L1387" i="2" s="1"/>
  <c r="M1387" i="2" s="1"/>
  <c r="I1363" i="2"/>
  <c r="S1363" i="2" s="1"/>
  <c r="K1363" i="2"/>
  <c r="L1363" i="2" s="1"/>
  <c r="M1363" i="2" s="1"/>
  <c r="I1367" i="2"/>
  <c r="J1367" i="2" s="1"/>
  <c r="K1367" i="2"/>
  <c r="L1367" i="2" s="1"/>
  <c r="M1367" i="2" s="1"/>
  <c r="I1371" i="2"/>
  <c r="J1371" i="2" s="1"/>
  <c r="K1371" i="2"/>
  <c r="L1371" i="2" s="1"/>
  <c r="M1371" i="2" s="1"/>
  <c r="I1376" i="2"/>
  <c r="J1376" i="2" s="1"/>
  <c r="K1376" i="2"/>
  <c r="L1376" i="2" s="1"/>
  <c r="M1376" i="2" s="1"/>
  <c r="I1380" i="2"/>
  <c r="S1380" i="2" s="1"/>
  <c r="I1384" i="2"/>
  <c r="J1384" i="2" s="1"/>
  <c r="K1384" i="2"/>
  <c r="L1384" i="2" s="1"/>
  <c r="M1384" i="2" s="1"/>
  <c r="I1388" i="2"/>
  <c r="J1388" i="2" s="1"/>
  <c r="K1388" i="2"/>
  <c r="L1388" i="2" s="1"/>
  <c r="M1388" i="2" s="1"/>
  <c r="I1392" i="2"/>
  <c r="S1392" i="2" s="1"/>
  <c r="I1397" i="2"/>
  <c r="J1397" i="2" s="1"/>
  <c r="K1397" i="2"/>
  <c r="L1397" i="2" s="1"/>
  <c r="M1397" i="2" s="1"/>
  <c r="I1401" i="2"/>
  <c r="J1401" i="2" s="1"/>
  <c r="K1401" i="2"/>
  <c r="L1401" i="2" s="1"/>
  <c r="M1401" i="2" s="1"/>
  <c r="I1405" i="2"/>
  <c r="J1405" i="2" s="1"/>
  <c r="K1405" i="2"/>
  <c r="L1405" i="2" s="1"/>
  <c r="M1405" i="2" s="1"/>
  <c r="I1411" i="2"/>
  <c r="S1411" i="2" s="1"/>
  <c r="I1416" i="2"/>
  <c r="J1416" i="2" s="1"/>
  <c r="K1416" i="2"/>
  <c r="L1416" i="2" s="1"/>
  <c r="M1416" i="2" s="1"/>
  <c r="I1420" i="2"/>
  <c r="J1420" i="2" s="1"/>
  <c r="K1420" i="2"/>
  <c r="L1420" i="2" s="1"/>
  <c r="M1420" i="2" s="1"/>
  <c r="I1423" i="2"/>
  <c r="F194" i="2"/>
  <c r="S194" i="2" s="1"/>
  <c r="F27" i="2"/>
  <c r="S27" i="2" s="1"/>
  <c r="S1367" i="2" l="1"/>
  <c r="S1365" i="2"/>
  <c r="S1378" i="2"/>
  <c r="S1409" i="2"/>
  <c r="S1377" i="2"/>
  <c r="S1397" i="2"/>
  <c r="S1364" i="2"/>
  <c r="S1399" i="2"/>
  <c r="S1379" i="2"/>
  <c r="S1414" i="2"/>
  <c r="S1398" i="2"/>
  <c r="S1371" i="2"/>
  <c r="S1389" i="2"/>
  <c r="S1418" i="2"/>
  <c r="S1382" i="2"/>
  <c r="S1402" i="2"/>
  <c r="S1384" i="2"/>
  <c r="S1370" i="2"/>
  <c r="S1404" i="2"/>
  <c r="S1374" i="2"/>
  <c r="S1395" i="2"/>
  <c r="S1417" i="2"/>
  <c r="S1423" i="2"/>
  <c r="J1423" i="2"/>
  <c r="S1416" i="2"/>
  <c r="S1401" i="2"/>
  <c r="S1388" i="2"/>
  <c r="S1376" i="2"/>
  <c r="S1387" i="2"/>
  <c r="S1369" i="2"/>
  <c r="S1415" i="2"/>
  <c r="S1396" i="2"/>
  <c r="S1375" i="2"/>
  <c r="S1368" i="2"/>
  <c r="S1403" i="2"/>
  <c r="S1386" i="2"/>
  <c r="S1394" i="2"/>
  <c r="S1407" i="2"/>
  <c r="S1420" i="2"/>
  <c r="S1405" i="2"/>
  <c r="S1366" i="2"/>
  <c r="S1419" i="2"/>
  <c r="S1400" i="2"/>
  <c r="S1383" i="2"/>
  <c r="S1372" i="2"/>
  <c r="S1408" i="2"/>
  <c r="S1390" i="2"/>
  <c r="S1373" i="2"/>
  <c r="S1410" i="2"/>
  <c r="S1385" i="2"/>
  <c r="I1360" i="2"/>
  <c r="I1359" i="2"/>
  <c r="I1358" i="2"/>
  <c r="I1357" i="2"/>
  <c r="I1356" i="2"/>
  <c r="I1354" i="2"/>
  <c r="I1353" i="2"/>
  <c r="I1352" i="2"/>
  <c r="I1351" i="2"/>
  <c r="I1350" i="2"/>
  <c r="I1349" i="2"/>
  <c r="I1348" i="2"/>
  <c r="I1347" i="2"/>
  <c r="I1346" i="2"/>
  <c r="I1345" i="2"/>
  <c r="I1344" i="2"/>
  <c r="I1341" i="2"/>
  <c r="I1340" i="2"/>
  <c r="I1339" i="2"/>
  <c r="I1338" i="2"/>
  <c r="I1337" i="2"/>
  <c r="I1336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2" i="2"/>
  <c r="I1291" i="2"/>
  <c r="I1290" i="2"/>
  <c r="I1289" i="2"/>
  <c r="I1288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2" i="2"/>
  <c r="I1271" i="2"/>
  <c r="I1270" i="2"/>
  <c r="I1269" i="2"/>
  <c r="I1268" i="2"/>
  <c r="I1267" i="2"/>
  <c r="I1266" i="2"/>
  <c r="I1265" i="2"/>
  <c r="I1264" i="2"/>
  <c r="I1263" i="2"/>
  <c r="I1262" i="2"/>
  <c r="I1259" i="2"/>
  <c r="I1258" i="2"/>
  <c r="I1257" i="2"/>
  <c r="I1256" i="2"/>
  <c r="I1255" i="2"/>
  <c r="I1254" i="2"/>
  <c r="S1254" i="2" s="1"/>
  <c r="I1253" i="2"/>
  <c r="I1252" i="2"/>
  <c r="I1251" i="2"/>
  <c r="I1250" i="2"/>
  <c r="I1249" i="2"/>
  <c r="I1248" i="2"/>
  <c r="I1247" i="2"/>
  <c r="I1246" i="2"/>
  <c r="I1245" i="2"/>
  <c r="I1244" i="2"/>
  <c r="I1243" i="2"/>
  <c r="F181" i="2"/>
  <c r="F132" i="2"/>
  <c r="F79" i="2"/>
  <c r="F85" i="2"/>
  <c r="F84" i="2"/>
  <c r="W194" i="2"/>
  <c r="X194" i="2" s="1"/>
  <c r="W27" i="2"/>
  <c r="X27" i="2" s="1"/>
  <c r="W1423" i="2"/>
  <c r="X1423" i="2" s="1"/>
  <c r="W1360" i="2"/>
  <c r="X1360" i="2" s="1"/>
  <c r="W1359" i="2"/>
  <c r="X1359" i="2" s="1"/>
  <c r="W1358" i="2"/>
  <c r="X1358" i="2" s="1"/>
  <c r="W1357" i="2"/>
  <c r="X1357" i="2" s="1"/>
  <c r="W1356" i="2"/>
  <c r="X1356" i="2" s="1"/>
  <c r="W1355" i="2"/>
  <c r="X1355" i="2" s="1"/>
  <c r="W1354" i="2"/>
  <c r="X1354" i="2" s="1"/>
  <c r="W1353" i="2"/>
  <c r="X1353" i="2" s="1"/>
  <c r="W1352" i="2"/>
  <c r="X1352" i="2" s="1"/>
  <c r="W1351" i="2"/>
  <c r="X1351" i="2" s="1"/>
  <c r="W1350" i="2"/>
  <c r="X1350" i="2" s="1"/>
  <c r="W1349" i="2"/>
  <c r="X1349" i="2" s="1"/>
  <c r="W1348" i="2"/>
  <c r="X1348" i="2" s="1"/>
  <c r="W1347" i="2"/>
  <c r="X1347" i="2" s="1"/>
  <c r="W1346" i="2"/>
  <c r="X1346" i="2" s="1"/>
  <c r="W1345" i="2"/>
  <c r="X1345" i="2" s="1"/>
  <c r="W1344" i="2"/>
  <c r="X1344" i="2" s="1"/>
  <c r="W1343" i="2"/>
  <c r="X1343" i="2" s="1"/>
  <c r="W1342" i="2"/>
  <c r="X1342" i="2" s="1"/>
  <c r="W1341" i="2"/>
  <c r="X1341" i="2" s="1"/>
  <c r="W1340" i="2"/>
  <c r="X1340" i="2" s="1"/>
  <c r="W1339" i="2"/>
  <c r="X1339" i="2" s="1"/>
  <c r="W1338" i="2"/>
  <c r="X1338" i="2" s="1"/>
  <c r="W1337" i="2"/>
  <c r="X1337" i="2" s="1"/>
  <c r="W1336" i="2"/>
  <c r="X1336" i="2" s="1"/>
  <c r="W1335" i="2"/>
  <c r="X1335" i="2" s="1"/>
  <c r="W1334" i="2"/>
  <c r="X1334" i="2" s="1"/>
  <c r="W1333" i="2"/>
  <c r="X1333" i="2" s="1"/>
  <c r="W1332" i="2"/>
  <c r="X1332" i="2" s="1"/>
  <c r="W1331" i="2"/>
  <c r="X1331" i="2" s="1"/>
  <c r="W1330" i="2"/>
  <c r="X1330" i="2" s="1"/>
  <c r="W1329" i="2"/>
  <c r="X1329" i="2" s="1"/>
  <c r="W1328" i="2"/>
  <c r="X1328" i="2" s="1"/>
  <c r="W1327" i="2"/>
  <c r="X1327" i="2" s="1"/>
  <c r="W1326" i="2"/>
  <c r="X1326" i="2" s="1"/>
  <c r="W1325" i="2"/>
  <c r="X1325" i="2" s="1"/>
  <c r="W1324" i="2"/>
  <c r="X1324" i="2" s="1"/>
  <c r="W1323" i="2"/>
  <c r="X1323" i="2" s="1"/>
  <c r="W1322" i="2"/>
  <c r="X1322" i="2" s="1"/>
  <c r="W1321" i="2"/>
  <c r="X1321" i="2" s="1"/>
  <c r="W1320" i="2"/>
  <c r="X1320" i="2" s="1"/>
  <c r="W1319" i="2"/>
  <c r="X1319" i="2" s="1"/>
  <c r="W1318" i="2"/>
  <c r="X1318" i="2" s="1"/>
  <c r="W1317" i="2"/>
  <c r="X1317" i="2" s="1"/>
  <c r="W1316" i="2"/>
  <c r="X1316" i="2" s="1"/>
  <c r="W1315" i="2"/>
  <c r="X1315" i="2" s="1"/>
  <c r="W1314" i="2"/>
  <c r="X1314" i="2" s="1"/>
  <c r="W1312" i="2"/>
  <c r="X1312" i="2" s="1"/>
  <c r="W1311" i="2"/>
  <c r="X1311" i="2" s="1"/>
  <c r="W1310" i="2"/>
  <c r="X1310" i="2" s="1"/>
  <c r="W1309" i="2"/>
  <c r="X1309" i="2" s="1"/>
  <c r="W1308" i="2"/>
  <c r="X1308" i="2" s="1"/>
  <c r="W1307" i="2"/>
  <c r="X1307" i="2" s="1"/>
  <c r="W1306" i="2"/>
  <c r="X1306" i="2" s="1"/>
  <c r="W1305" i="2"/>
  <c r="X1305" i="2" s="1"/>
  <c r="W1304" i="2"/>
  <c r="X1304" i="2" s="1"/>
  <c r="W1303" i="2"/>
  <c r="X1303" i="2" s="1"/>
  <c r="W1302" i="2"/>
  <c r="X1302" i="2" s="1"/>
  <c r="W1301" i="2"/>
  <c r="X1301" i="2" s="1"/>
  <c r="W1300" i="2"/>
  <c r="X1300" i="2" s="1"/>
  <c r="W1299" i="2"/>
  <c r="X1299" i="2" s="1"/>
  <c r="W1298" i="2"/>
  <c r="X1298" i="2" s="1"/>
  <c r="W1297" i="2"/>
  <c r="X1297" i="2" s="1"/>
  <c r="W1296" i="2"/>
  <c r="X1296" i="2" s="1"/>
  <c r="W1295" i="2"/>
  <c r="X1295" i="2" s="1"/>
  <c r="W1294" i="2"/>
  <c r="X1294" i="2" s="1"/>
  <c r="W1292" i="2"/>
  <c r="X1292" i="2" s="1"/>
  <c r="W1291" i="2"/>
  <c r="X1291" i="2" s="1"/>
  <c r="W1290" i="2"/>
  <c r="X1290" i="2" s="1"/>
  <c r="W1289" i="2"/>
  <c r="X1289" i="2" s="1"/>
  <c r="W1288" i="2"/>
  <c r="X1288" i="2" s="1"/>
  <c r="W1287" i="2"/>
  <c r="X1287" i="2" s="1"/>
  <c r="W1286" i="2"/>
  <c r="X1286" i="2" s="1"/>
  <c r="W1285" i="2"/>
  <c r="X1285" i="2" s="1"/>
  <c r="W1284" i="2"/>
  <c r="X1284" i="2" s="1"/>
  <c r="W1283" i="2"/>
  <c r="X1283" i="2" s="1"/>
  <c r="W1282" i="2"/>
  <c r="X1282" i="2" s="1"/>
  <c r="W1281" i="2"/>
  <c r="X1281" i="2" s="1"/>
  <c r="W1280" i="2"/>
  <c r="X1280" i="2" s="1"/>
  <c r="W1279" i="2"/>
  <c r="X1279" i="2" s="1"/>
  <c r="W1278" i="2"/>
  <c r="X1278" i="2" s="1"/>
  <c r="W1277" i="2"/>
  <c r="X1277" i="2" s="1"/>
  <c r="W1276" i="2"/>
  <c r="X1276" i="2" s="1"/>
  <c r="W1275" i="2"/>
  <c r="X1275" i="2" s="1"/>
  <c r="W1274" i="2"/>
  <c r="X1274" i="2" s="1"/>
  <c r="W1272" i="2"/>
  <c r="X1272" i="2" s="1"/>
  <c r="W1271" i="2"/>
  <c r="X1271" i="2" s="1"/>
  <c r="W1270" i="2"/>
  <c r="X1270" i="2" s="1"/>
  <c r="W1269" i="2"/>
  <c r="X1269" i="2" s="1"/>
  <c r="W1268" i="2"/>
  <c r="X1268" i="2" s="1"/>
  <c r="W1267" i="2"/>
  <c r="X1267" i="2" s="1"/>
  <c r="W1266" i="2"/>
  <c r="X1266" i="2" s="1"/>
  <c r="W1265" i="2"/>
  <c r="X1265" i="2" s="1"/>
  <c r="W1264" i="2"/>
  <c r="X1264" i="2" s="1"/>
  <c r="W1263" i="2"/>
  <c r="X1263" i="2" s="1"/>
  <c r="W1262" i="2"/>
  <c r="X1262" i="2" s="1"/>
  <c r="W1261" i="2"/>
  <c r="X1261" i="2" s="1"/>
  <c r="W1259" i="2"/>
  <c r="X1259" i="2" s="1"/>
  <c r="W1258" i="2"/>
  <c r="X1258" i="2" s="1"/>
  <c r="W1257" i="2"/>
  <c r="X1257" i="2" s="1"/>
  <c r="W1256" i="2"/>
  <c r="X1256" i="2" s="1"/>
  <c r="W1255" i="2"/>
  <c r="X1255" i="2" s="1"/>
  <c r="W1254" i="2"/>
  <c r="X1254" i="2" s="1"/>
  <c r="W1253" i="2"/>
  <c r="X1253" i="2" s="1"/>
  <c r="W1252" i="2"/>
  <c r="X1252" i="2" s="1"/>
  <c r="W1251" i="2"/>
  <c r="X1251" i="2" s="1"/>
  <c r="W1250" i="2"/>
  <c r="X1250" i="2" s="1"/>
  <c r="W1249" i="2"/>
  <c r="X1249" i="2" s="1"/>
  <c r="W1248" i="2"/>
  <c r="X1248" i="2" s="1"/>
  <c r="W1247" i="2"/>
  <c r="X1247" i="2" s="1"/>
  <c r="W1246" i="2"/>
  <c r="X1246" i="2" s="1"/>
  <c r="W1245" i="2"/>
  <c r="X1245" i="2" s="1"/>
  <c r="W1244" i="2"/>
  <c r="X1244" i="2" s="1"/>
  <c r="W1243" i="2"/>
  <c r="X1243" i="2" s="1"/>
  <c r="W1242" i="2"/>
  <c r="X1242" i="2" s="1"/>
  <c r="I1219" i="2"/>
  <c r="I1218" i="2"/>
  <c r="I1217" i="2"/>
  <c r="I1216" i="2"/>
  <c r="I1215" i="2"/>
  <c r="I1214" i="2"/>
  <c r="I1213" i="2"/>
  <c r="I1209" i="2"/>
  <c r="I1208" i="2"/>
  <c r="I1207" i="2"/>
  <c r="I1206" i="2"/>
  <c r="I1205" i="2"/>
  <c r="I1204" i="2"/>
  <c r="I1203" i="2"/>
  <c r="X1219" i="2"/>
  <c r="X1218" i="2"/>
  <c r="X1217" i="2"/>
  <c r="X1216" i="2"/>
  <c r="X1203" i="2"/>
  <c r="X1204" i="2"/>
  <c r="X1206" i="2"/>
  <c r="X1208" i="2"/>
  <c r="X1209" i="2"/>
  <c r="X1213" i="2"/>
  <c r="X1215" i="2"/>
  <c r="I302" i="2"/>
  <c r="I303" i="2"/>
  <c r="J1246" i="2" l="1"/>
  <c r="S1246" i="2"/>
  <c r="J1250" i="2"/>
  <c r="S1250" i="2"/>
  <c r="J1258" i="2"/>
  <c r="S1258" i="2"/>
  <c r="J1264" i="2"/>
  <c r="S1264" i="2"/>
  <c r="J1268" i="2"/>
  <c r="S1268" i="2"/>
  <c r="J1272" i="2"/>
  <c r="S1272" i="2"/>
  <c r="S1278" i="2"/>
  <c r="J1278" i="2"/>
  <c r="S1282" i="2"/>
  <c r="J1282" i="2"/>
  <c r="S1286" i="2"/>
  <c r="J1286" i="2"/>
  <c r="J1291" i="2"/>
  <c r="S1291" i="2"/>
  <c r="J1296" i="2"/>
  <c r="S1296" i="2"/>
  <c r="J1300" i="2"/>
  <c r="S1300" i="2"/>
  <c r="J1304" i="2"/>
  <c r="S1304" i="2"/>
  <c r="J1308" i="2"/>
  <c r="S1308" i="2"/>
  <c r="J1312" i="2"/>
  <c r="S1312" i="2"/>
  <c r="J1317" i="2"/>
  <c r="S1317" i="2"/>
  <c r="J1321" i="2"/>
  <c r="S1321" i="2"/>
  <c r="J1325" i="2"/>
  <c r="S1325" i="2"/>
  <c r="J1329" i="2"/>
  <c r="S1329" i="2"/>
  <c r="J1333" i="2"/>
  <c r="S1333" i="2"/>
  <c r="J1338" i="2"/>
  <c r="S1338" i="2"/>
  <c r="J1344" i="2"/>
  <c r="S1344" i="2"/>
  <c r="J1348" i="2"/>
  <c r="S1348" i="2"/>
  <c r="J1352" i="2"/>
  <c r="S1352" i="2"/>
  <c r="J1357" i="2"/>
  <c r="S1357" i="2"/>
  <c r="S302" i="2"/>
  <c r="J302" i="2"/>
  <c r="J1203" i="2"/>
  <c r="S1203" i="2"/>
  <c r="J1204" i="2"/>
  <c r="S1204" i="2"/>
  <c r="J1215" i="2"/>
  <c r="S1215" i="2"/>
  <c r="J1205" i="2"/>
  <c r="S1205" i="2"/>
  <c r="J1209" i="2"/>
  <c r="S1209" i="2"/>
  <c r="J1216" i="2"/>
  <c r="S1216" i="2"/>
  <c r="J1243" i="2"/>
  <c r="S1243" i="2"/>
  <c r="J1247" i="2"/>
  <c r="S1247" i="2"/>
  <c r="J1251" i="2"/>
  <c r="S1251" i="2"/>
  <c r="S1255" i="2"/>
  <c r="J1255" i="2"/>
  <c r="S1259" i="2"/>
  <c r="J1259" i="2"/>
  <c r="J1265" i="2"/>
  <c r="S1265" i="2"/>
  <c r="J1269" i="2"/>
  <c r="S1269" i="2"/>
  <c r="J1275" i="2"/>
  <c r="S1275" i="2"/>
  <c r="J1279" i="2"/>
  <c r="S1279" i="2"/>
  <c r="J1283" i="2"/>
  <c r="S1283" i="2"/>
  <c r="J1288" i="2"/>
  <c r="S1288" i="2"/>
  <c r="J1292" i="2"/>
  <c r="S1292" i="2"/>
  <c r="J1297" i="2"/>
  <c r="S1297" i="2"/>
  <c r="J1301" i="2"/>
  <c r="S1301" i="2"/>
  <c r="J1305" i="2"/>
  <c r="S1305" i="2"/>
  <c r="J1309" i="2"/>
  <c r="S1309" i="2"/>
  <c r="S1314" i="2"/>
  <c r="J1314" i="2"/>
  <c r="S1318" i="2"/>
  <c r="J1318" i="2"/>
  <c r="S1322" i="2"/>
  <c r="J1322" i="2"/>
  <c r="S1326" i="2"/>
  <c r="J1326" i="2"/>
  <c r="S1330" i="2"/>
  <c r="J1330" i="2"/>
  <c r="S1334" i="2"/>
  <c r="J1334" i="2"/>
  <c r="J1339" i="2"/>
  <c r="S1339" i="2"/>
  <c r="J1345" i="2"/>
  <c r="S1345" i="2"/>
  <c r="J1349" i="2"/>
  <c r="S1349" i="2"/>
  <c r="J1353" i="2"/>
  <c r="S1353" i="2"/>
  <c r="S1358" i="2"/>
  <c r="J1358" i="2"/>
  <c r="J1207" i="2"/>
  <c r="S1207" i="2"/>
  <c r="S1218" i="2"/>
  <c r="J1218" i="2"/>
  <c r="J1208" i="2"/>
  <c r="S1208" i="2"/>
  <c r="J1219" i="2"/>
  <c r="S1219" i="2"/>
  <c r="J303" i="2"/>
  <c r="S303" i="2"/>
  <c r="S1206" i="2"/>
  <c r="J1206" i="2"/>
  <c r="J1213" i="2"/>
  <c r="S1213" i="2"/>
  <c r="J1217" i="2"/>
  <c r="S1217" i="2"/>
  <c r="J1244" i="2"/>
  <c r="S1244" i="2"/>
  <c r="J1248" i="2"/>
  <c r="S1248" i="2"/>
  <c r="J1252" i="2"/>
  <c r="S1252" i="2"/>
  <c r="J1256" i="2"/>
  <c r="S1256" i="2"/>
  <c r="J1262" i="2"/>
  <c r="S1262" i="2"/>
  <c r="J1266" i="2"/>
  <c r="S1266" i="2"/>
  <c r="J1270" i="2"/>
  <c r="S1270" i="2"/>
  <c r="S1276" i="2"/>
  <c r="J1276" i="2"/>
  <c r="S1280" i="2"/>
  <c r="J1280" i="2"/>
  <c r="S1284" i="2"/>
  <c r="J1284" i="2"/>
  <c r="J1289" i="2"/>
  <c r="S1289" i="2"/>
  <c r="J1294" i="2"/>
  <c r="S1294" i="2"/>
  <c r="J1298" i="2"/>
  <c r="S1298" i="2"/>
  <c r="J1302" i="2"/>
  <c r="S1302" i="2"/>
  <c r="J1306" i="2"/>
  <c r="S1306" i="2"/>
  <c r="J1310" i="2"/>
  <c r="S1310" i="2"/>
  <c r="J1315" i="2"/>
  <c r="S1315" i="2"/>
  <c r="J1319" i="2"/>
  <c r="S1319" i="2"/>
  <c r="J1323" i="2"/>
  <c r="S1323" i="2"/>
  <c r="J1327" i="2"/>
  <c r="S1327" i="2"/>
  <c r="J1331" i="2"/>
  <c r="S1331" i="2"/>
  <c r="J1336" i="2"/>
  <c r="S1336" i="2"/>
  <c r="J1340" i="2"/>
  <c r="S1340" i="2"/>
  <c r="J1346" i="2"/>
  <c r="S1346" i="2"/>
  <c r="J1350" i="2"/>
  <c r="S1350" i="2"/>
  <c r="J1354" i="2"/>
  <c r="S1354" i="2"/>
  <c r="J1359" i="2"/>
  <c r="S1359" i="2"/>
  <c r="S1214" i="2"/>
  <c r="J1214" i="2"/>
  <c r="J1245" i="2"/>
  <c r="S1245" i="2"/>
  <c r="J1249" i="2"/>
  <c r="S1249" i="2"/>
  <c r="J1253" i="2"/>
  <c r="S1253" i="2"/>
  <c r="S1257" i="2"/>
  <c r="J1257" i="2"/>
  <c r="J1263" i="2"/>
  <c r="S1263" i="2"/>
  <c r="J1267" i="2"/>
  <c r="S1267" i="2"/>
  <c r="J1271" i="2"/>
  <c r="S1271" i="2"/>
  <c r="J1277" i="2"/>
  <c r="S1277" i="2"/>
  <c r="J1281" i="2"/>
  <c r="S1281" i="2"/>
  <c r="J1285" i="2"/>
  <c r="S1285" i="2"/>
  <c r="J1290" i="2"/>
  <c r="S1290" i="2"/>
  <c r="J1295" i="2"/>
  <c r="S1295" i="2"/>
  <c r="J1299" i="2"/>
  <c r="S1299" i="2"/>
  <c r="J1303" i="2"/>
  <c r="S1303" i="2"/>
  <c r="J1307" i="2"/>
  <c r="S1307" i="2"/>
  <c r="J1311" i="2"/>
  <c r="S1311" i="2"/>
  <c r="S1316" i="2"/>
  <c r="J1316" i="2"/>
  <c r="S1320" i="2"/>
  <c r="J1320" i="2"/>
  <c r="S1324" i="2"/>
  <c r="J1324" i="2"/>
  <c r="S1328" i="2"/>
  <c r="J1328" i="2"/>
  <c r="S1332" i="2"/>
  <c r="J1332" i="2"/>
  <c r="J1337" i="2"/>
  <c r="S1337" i="2"/>
  <c r="J1341" i="2"/>
  <c r="S1341" i="2"/>
  <c r="J1347" i="2"/>
  <c r="S1347" i="2"/>
  <c r="J1351" i="2"/>
  <c r="S1351" i="2"/>
  <c r="S1356" i="2"/>
  <c r="J1356" i="2"/>
  <c r="S1360" i="2"/>
  <c r="J1360" i="2"/>
  <c r="F1095" i="2"/>
  <c r="F236" i="2"/>
  <c r="I211" i="2" l="1"/>
  <c r="J211" i="2" l="1"/>
  <c r="S211" i="2"/>
  <c r="I1084" i="2"/>
  <c r="S1084" i="2" s="1"/>
  <c r="I1085" i="2"/>
  <c r="S1085" i="2" s="1"/>
  <c r="I1086" i="2"/>
  <c r="S1086" i="2" s="1"/>
  <c r="I1087" i="2"/>
  <c r="S1087" i="2" s="1"/>
  <c r="F342" i="2" l="1"/>
  <c r="S342" i="2" s="1"/>
  <c r="F333" i="2"/>
  <c r="S333" i="2" s="1"/>
  <c r="F313" i="2"/>
  <c r="S313" i="2" s="1"/>
  <c r="F305" i="2"/>
  <c r="S305" i="2" s="1"/>
  <c r="F1188" i="2" l="1"/>
  <c r="I1133" i="2"/>
  <c r="I1134" i="2"/>
  <c r="I1129" i="2"/>
  <c r="J1129" i="2" l="1"/>
  <c r="S1129" i="2"/>
  <c r="J1134" i="2"/>
  <c r="S1134" i="2"/>
  <c r="J1133" i="2"/>
  <c r="S1133" i="2"/>
  <c r="I1130" i="2"/>
  <c r="J1130" i="2" l="1"/>
  <c r="S1130" i="2"/>
  <c r="I1198" i="2"/>
  <c r="S1198" i="2" l="1"/>
  <c r="J1198" i="2"/>
  <c r="G1465" i="2"/>
  <c r="F1465" i="2"/>
  <c r="F1464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2" i="2"/>
  <c r="F1440" i="2"/>
  <c r="F1439" i="2"/>
  <c r="F1438" i="2"/>
  <c r="F1435" i="2"/>
  <c r="F1434" i="2"/>
  <c r="F1433" i="2"/>
  <c r="F1432" i="2"/>
  <c r="F1430" i="2"/>
  <c r="F1429" i="2"/>
  <c r="F1428" i="2"/>
  <c r="F1427" i="2"/>
  <c r="I1425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12" i="2"/>
  <c r="F1202" i="2"/>
  <c r="G1197" i="2"/>
  <c r="F1197" i="2"/>
  <c r="F1196" i="2"/>
  <c r="F1195" i="2"/>
  <c r="F1194" i="2"/>
  <c r="F1193" i="2"/>
  <c r="F1192" i="2"/>
  <c r="F1191" i="2"/>
  <c r="I1190" i="2"/>
  <c r="I1189" i="2"/>
  <c r="I1188" i="2"/>
  <c r="I1187" i="2"/>
  <c r="I1186" i="2"/>
  <c r="F1185" i="2"/>
  <c r="F1184" i="2"/>
  <c r="I1183" i="2"/>
  <c r="G1181" i="2"/>
  <c r="I1181" i="2"/>
  <c r="G1180" i="2"/>
  <c r="I1180" i="2"/>
  <c r="F1179" i="2"/>
  <c r="F1178" i="2"/>
  <c r="F1177" i="2"/>
  <c r="F1176" i="2"/>
  <c r="F1175" i="2"/>
  <c r="F1173" i="2"/>
  <c r="F1172" i="2"/>
  <c r="F1171" i="2"/>
  <c r="F1170" i="2"/>
  <c r="F1169" i="2"/>
  <c r="F1168" i="2"/>
  <c r="F1167" i="2"/>
  <c r="F1166" i="2"/>
  <c r="F1165" i="2"/>
  <c r="F1162" i="2"/>
  <c r="F1161" i="2"/>
  <c r="F1160" i="2"/>
  <c r="F1159" i="2"/>
  <c r="F1158" i="2"/>
  <c r="F1157" i="2"/>
  <c r="G1154" i="2"/>
  <c r="F1154" i="2"/>
  <c r="G1153" i="2"/>
  <c r="F1153" i="2"/>
  <c r="G1152" i="2"/>
  <c r="F1152" i="2"/>
  <c r="F1151" i="2"/>
  <c r="F1150" i="2"/>
  <c r="F1149" i="2"/>
  <c r="F1148" i="2"/>
  <c r="I1147" i="2"/>
  <c r="F1146" i="2"/>
  <c r="F1145" i="2"/>
  <c r="F1144" i="2"/>
  <c r="F1143" i="2"/>
  <c r="F1142" i="2"/>
  <c r="F1141" i="2"/>
  <c r="I1139" i="2"/>
  <c r="I1138" i="2"/>
  <c r="I1137" i="2"/>
  <c r="I1136" i="2"/>
  <c r="I1135" i="2"/>
  <c r="I1132" i="2"/>
  <c r="I1131" i="2"/>
  <c r="F1127" i="2"/>
  <c r="F1126" i="2"/>
  <c r="F1125" i="2"/>
  <c r="F1124" i="2"/>
  <c r="I1123" i="2"/>
  <c r="F1122" i="2"/>
  <c r="F1121" i="2"/>
  <c r="F1120" i="2"/>
  <c r="F1119" i="2"/>
  <c r="F1118" i="2"/>
  <c r="F1117" i="2"/>
  <c r="F1116" i="2"/>
  <c r="F1115" i="2"/>
  <c r="F1114" i="2"/>
  <c r="I1113" i="2"/>
  <c r="G1112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I1095" i="2"/>
  <c r="F1094" i="2"/>
  <c r="F1093" i="2"/>
  <c r="F1092" i="2"/>
  <c r="F1091" i="2"/>
  <c r="F1090" i="2"/>
  <c r="F1089" i="2"/>
  <c r="F1083" i="2"/>
  <c r="F1082" i="2"/>
  <c r="F1081" i="2"/>
  <c r="F1080" i="2"/>
  <c r="F1079" i="2"/>
  <c r="F1078" i="2"/>
  <c r="F1077" i="2"/>
  <c r="F1076" i="2"/>
  <c r="F1075" i="2"/>
  <c r="I1074" i="2"/>
  <c r="F1073" i="2"/>
  <c r="F1072" i="2"/>
  <c r="I1071" i="2"/>
  <c r="I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I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5" i="2"/>
  <c r="F974" i="2"/>
  <c r="F972" i="2"/>
  <c r="F971" i="2"/>
  <c r="F969" i="2"/>
  <c r="F968" i="2"/>
  <c r="F966" i="2"/>
  <c r="F965" i="2"/>
  <c r="F964" i="2"/>
  <c r="F963" i="2"/>
  <c r="F962" i="2"/>
  <c r="F961" i="2"/>
  <c r="F960" i="2"/>
  <c r="F959" i="2"/>
  <c r="F958" i="2"/>
  <c r="F957" i="2"/>
  <c r="I956" i="2"/>
  <c r="F954" i="2"/>
  <c r="F951" i="2"/>
  <c r="F950" i="2"/>
  <c r="F949" i="2"/>
  <c r="F948" i="2"/>
  <c r="F947" i="2"/>
  <c r="F946" i="2"/>
  <c r="F945" i="2"/>
  <c r="F944" i="2"/>
  <c r="F943" i="2"/>
  <c r="F942" i="2"/>
  <c r="F941" i="2"/>
  <c r="F938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3" i="2"/>
  <c r="F822" i="2"/>
  <c r="F821" i="2"/>
  <c r="F820" i="2"/>
  <c r="F819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I780" i="2"/>
  <c r="F779" i="2"/>
  <c r="F778" i="2"/>
  <c r="F777" i="2"/>
  <c r="F776" i="2"/>
  <c r="F775" i="2"/>
  <c r="F774" i="2"/>
  <c r="F773" i="2"/>
  <c r="I772" i="2"/>
  <c r="F771" i="2"/>
  <c r="F770" i="2"/>
  <c r="F769" i="2"/>
  <c r="F768" i="2"/>
  <c r="F767" i="2"/>
  <c r="F766" i="2"/>
  <c r="F765" i="2"/>
  <c r="F764" i="2"/>
  <c r="F762" i="2"/>
  <c r="F761" i="2"/>
  <c r="F760" i="2"/>
  <c r="F759" i="2"/>
  <c r="I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I729" i="2"/>
  <c r="F728" i="2"/>
  <c r="I727" i="2"/>
  <c r="F726" i="2"/>
  <c r="F725" i="2"/>
  <c r="F724" i="2"/>
  <c r="F723" i="2"/>
  <c r="I722" i="2"/>
  <c r="F721" i="2"/>
  <c r="F720" i="2"/>
  <c r="F719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I692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I675" i="2"/>
  <c r="I674" i="2"/>
  <c r="F673" i="2"/>
  <c r="F672" i="2"/>
  <c r="F671" i="2"/>
  <c r="I670" i="2"/>
  <c r="F669" i="2"/>
  <c r="F668" i="2"/>
  <c r="F667" i="2"/>
  <c r="F666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0" i="2"/>
  <c r="F608" i="2"/>
  <c r="F607" i="2"/>
  <c r="F606" i="2"/>
  <c r="F605" i="2"/>
  <c r="F604" i="2"/>
  <c r="F603" i="2"/>
  <c r="F602" i="2"/>
  <c r="F600" i="2"/>
  <c r="F599" i="2"/>
  <c r="F598" i="2"/>
  <c r="F597" i="2"/>
  <c r="F596" i="2"/>
  <c r="G525" i="2"/>
  <c r="F525" i="2"/>
  <c r="G524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I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I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0" i="2"/>
  <c r="F339" i="2"/>
  <c r="F338" i="2"/>
  <c r="G336" i="2"/>
  <c r="F336" i="2"/>
  <c r="F335" i="2"/>
  <c r="F331" i="2"/>
  <c r="F329" i="2"/>
  <c r="F328" i="2"/>
  <c r="F327" i="2"/>
  <c r="F326" i="2"/>
  <c r="F325" i="2"/>
  <c r="F324" i="2"/>
  <c r="F322" i="2"/>
  <c r="F321" i="2"/>
  <c r="I320" i="2"/>
  <c r="F319" i="2"/>
  <c r="F318" i="2"/>
  <c r="F316" i="2"/>
  <c r="F315" i="2"/>
  <c r="F314" i="2"/>
  <c r="F312" i="2"/>
  <c r="F311" i="2"/>
  <c r="F310" i="2"/>
  <c r="F309" i="2"/>
  <c r="F308" i="2"/>
  <c r="F307" i="2"/>
  <c r="F306" i="2"/>
  <c r="F304" i="2"/>
  <c r="F300" i="2"/>
  <c r="I299" i="2"/>
  <c r="F298" i="2"/>
  <c r="F297" i="2"/>
  <c r="F296" i="2"/>
  <c r="F295" i="2"/>
  <c r="I294" i="2"/>
  <c r="F293" i="2"/>
  <c r="F292" i="2"/>
  <c r="F291" i="2"/>
  <c r="F290" i="2"/>
  <c r="F288" i="2"/>
  <c r="F287" i="2"/>
  <c r="F286" i="2"/>
  <c r="F285" i="2"/>
  <c r="F284" i="2"/>
  <c r="G283" i="2"/>
  <c r="F283" i="2"/>
  <c r="F282" i="2"/>
  <c r="F281" i="2"/>
  <c r="F280" i="2"/>
  <c r="F279" i="2"/>
  <c r="F277" i="2"/>
  <c r="F276" i="2"/>
  <c r="F275" i="2"/>
  <c r="F274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3" i="2"/>
  <c r="F252" i="2"/>
  <c r="F251" i="2"/>
  <c r="F250" i="2"/>
  <c r="F249" i="2"/>
  <c r="F247" i="2"/>
  <c r="F246" i="2"/>
  <c r="F245" i="2"/>
  <c r="F244" i="2"/>
  <c r="F243" i="2"/>
  <c r="F242" i="2"/>
  <c r="F241" i="2"/>
  <c r="F240" i="2"/>
  <c r="F239" i="2"/>
  <c r="F238" i="2"/>
  <c r="F237" i="2"/>
  <c r="I236" i="2"/>
  <c r="F235" i="2"/>
  <c r="F234" i="2"/>
  <c r="F233" i="2"/>
  <c r="F232" i="2"/>
  <c r="F231" i="2"/>
  <c r="F230" i="2"/>
  <c r="F227" i="2"/>
  <c r="F225" i="2"/>
  <c r="F224" i="2"/>
  <c r="F223" i="2"/>
  <c r="F222" i="2"/>
  <c r="F221" i="2"/>
  <c r="F220" i="2"/>
  <c r="F219" i="2"/>
  <c r="F218" i="2"/>
  <c r="F217" i="2"/>
  <c r="F215" i="2"/>
  <c r="F214" i="2"/>
  <c r="G210" i="2"/>
  <c r="G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I196" i="2"/>
  <c r="I195" i="2"/>
  <c r="F193" i="2"/>
  <c r="F192" i="2"/>
  <c r="F191" i="2"/>
  <c r="F190" i="2"/>
  <c r="F189" i="2"/>
  <c r="F188" i="2"/>
  <c r="F187" i="2"/>
  <c r="F185" i="2"/>
  <c r="F184" i="2"/>
  <c r="F183" i="2"/>
  <c r="F182" i="2"/>
  <c r="I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59" i="2"/>
  <c r="F157" i="2"/>
  <c r="F155" i="2"/>
  <c r="F153" i="2"/>
  <c r="F152" i="2"/>
  <c r="F151" i="2"/>
  <c r="F149" i="2"/>
  <c r="F148" i="2"/>
  <c r="F147" i="2"/>
  <c r="F146" i="2"/>
  <c r="F145" i="2"/>
  <c r="F143" i="2"/>
  <c r="F142" i="2"/>
  <c r="F141" i="2"/>
  <c r="F140" i="2"/>
  <c r="F139" i="2"/>
  <c r="F138" i="2"/>
  <c r="F135" i="2"/>
  <c r="F134" i="2"/>
  <c r="F133" i="2"/>
  <c r="I132" i="2"/>
  <c r="F131" i="2"/>
  <c r="F130" i="2"/>
  <c r="F129" i="2"/>
  <c r="F128" i="2"/>
  <c r="F127" i="2"/>
  <c r="F126" i="2"/>
  <c r="F125" i="2"/>
  <c r="F124" i="2"/>
  <c r="F123" i="2"/>
  <c r="F121" i="2"/>
  <c r="F120" i="2"/>
  <c r="F119" i="2"/>
  <c r="F118" i="2"/>
  <c r="F117" i="2"/>
  <c r="F116" i="2"/>
  <c r="F114" i="2"/>
  <c r="F113" i="2"/>
  <c r="F112" i="2"/>
  <c r="F111" i="2"/>
  <c r="F110" i="2"/>
  <c r="F109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I85" i="2"/>
  <c r="I84" i="2"/>
  <c r="F83" i="2"/>
  <c r="F82" i="2"/>
  <c r="F81" i="2"/>
  <c r="F80" i="2"/>
  <c r="I79" i="2"/>
  <c r="F78" i="2"/>
  <c r="F77" i="2"/>
  <c r="F76" i="2"/>
  <c r="F75" i="2"/>
  <c r="F74" i="2"/>
  <c r="F73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6" i="2"/>
  <c r="F54" i="2"/>
  <c r="F53" i="2"/>
  <c r="F52" i="2"/>
  <c r="F51" i="2"/>
  <c r="F50" i="2"/>
  <c r="F49" i="2"/>
  <c r="F48" i="2"/>
  <c r="F46" i="2"/>
  <c r="F45" i="2"/>
  <c r="F44" i="2"/>
  <c r="F43" i="2"/>
  <c r="F42" i="2"/>
  <c r="F15" i="2"/>
  <c r="F16" i="2"/>
  <c r="F17" i="2"/>
  <c r="F18" i="2"/>
  <c r="F19" i="2"/>
  <c r="F20" i="2"/>
  <c r="F21" i="2"/>
  <c r="F22" i="2"/>
  <c r="F23" i="2"/>
  <c r="F24" i="2"/>
  <c r="I25" i="2"/>
  <c r="F26" i="2"/>
  <c r="F28" i="2"/>
  <c r="F29" i="2"/>
  <c r="F30" i="2"/>
  <c r="F31" i="2"/>
  <c r="F32" i="2"/>
  <c r="F33" i="2"/>
  <c r="F34" i="2"/>
  <c r="F35" i="2"/>
  <c r="F36" i="2"/>
  <c r="F37" i="2"/>
  <c r="G38" i="2"/>
  <c r="G39" i="2"/>
  <c r="G40" i="2"/>
  <c r="F14" i="2"/>
  <c r="G1425" i="2"/>
  <c r="G1410" i="2"/>
  <c r="G1321" i="2"/>
  <c r="G1315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69" i="2"/>
  <c r="J196" i="2" l="1"/>
  <c r="S196" i="2"/>
  <c r="J428" i="2"/>
  <c r="S428" i="2"/>
  <c r="J670" i="2"/>
  <c r="S670" i="2"/>
  <c r="J674" i="2"/>
  <c r="S674" i="2"/>
  <c r="J1053" i="2"/>
  <c r="S1053" i="2"/>
  <c r="J1113" i="2"/>
  <c r="S1113" i="2"/>
  <c r="J1132" i="2"/>
  <c r="S1132" i="2"/>
  <c r="J1138" i="2"/>
  <c r="S1138" i="2"/>
  <c r="J1147" i="2"/>
  <c r="S1147" i="2"/>
  <c r="J1189" i="2"/>
  <c r="S1189" i="2"/>
  <c r="J79" i="2"/>
  <c r="S79" i="2"/>
  <c r="S294" i="2"/>
  <c r="J294" i="2"/>
  <c r="J320" i="2"/>
  <c r="S320" i="2"/>
  <c r="J675" i="2"/>
  <c r="S675" i="2"/>
  <c r="J692" i="2"/>
  <c r="S692" i="2"/>
  <c r="J729" i="2"/>
  <c r="S729" i="2"/>
  <c r="J1070" i="2"/>
  <c r="S1070" i="2"/>
  <c r="J1074" i="2"/>
  <c r="S1074" i="2"/>
  <c r="J1095" i="2"/>
  <c r="S1095" i="2"/>
  <c r="J1135" i="2"/>
  <c r="S1135" i="2"/>
  <c r="J1139" i="2"/>
  <c r="S1139" i="2"/>
  <c r="J1180" i="2"/>
  <c r="S1180" i="2"/>
  <c r="J1182" i="2"/>
  <c r="S1182" i="2"/>
  <c r="J1186" i="2"/>
  <c r="S1186" i="2"/>
  <c r="J1190" i="2"/>
  <c r="S1190" i="2"/>
  <c r="S25" i="2"/>
  <c r="J25" i="2"/>
  <c r="J84" i="2"/>
  <c r="S84" i="2"/>
  <c r="J132" i="2"/>
  <c r="S132" i="2"/>
  <c r="J181" i="2"/>
  <c r="S181" i="2"/>
  <c r="J299" i="2"/>
  <c r="S299" i="2"/>
  <c r="J722" i="2"/>
  <c r="S722" i="2"/>
  <c r="J758" i="2"/>
  <c r="S758" i="2"/>
  <c r="F953" i="2"/>
  <c r="I953" i="2" s="1"/>
  <c r="J953" i="2" s="1"/>
  <c r="J1071" i="2"/>
  <c r="S1071" i="2"/>
  <c r="J1123" i="2"/>
  <c r="S1123" i="2"/>
  <c r="J1136" i="2"/>
  <c r="S1136" i="2"/>
  <c r="J1183" i="2"/>
  <c r="S1183" i="2"/>
  <c r="J1187" i="2"/>
  <c r="S1187" i="2"/>
  <c r="J85" i="2"/>
  <c r="S85" i="2"/>
  <c r="J195" i="2"/>
  <c r="S195" i="2"/>
  <c r="J236" i="2"/>
  <c r="S236" i="2"/>
  <c r="J487" i="2"/>
  <c r="S487" i="2"/>
  <c r="J727" i="2"/>
  <c r="S727" i="2"/>
  <c r="J772" i="2"/>
  <c r="S772" i="2"/>
  <c r="J780" i="2"/>
  <c r="S780" i="2"/>
  <c r="J956" i="2"/>
  <c r="S956" i="2"/>
  <c r="J1131" i="2"/>
  <c r="S1131" i="2"/>
  <c r="J1137" i="2"/>
  <c r="S1137" i="2"/>
  <c r="J1181" i="2"/>
  <c r="S1181" i="2"/>
  <c r="J1188" i="2"/>
  <c r="S1188" i="2"/>
  <c r="J1425" i="2"/>
  <c r="S1425" i="2"/>
  <c r="I37" i="2"/>
  <c r="J37" i="2" s="1"/>
  <c r="I33" i="2"/>
  <c r="J33" i="2" s="1"/>
  <c r="I29" i="2"/>
  <c r="J29" i="2" s="1"/>
  <c r="I24" i="2"/>
  <c r="J24" i="2" s="1"/>
  <c r="I20" i="2"/>
  <c r="J20" i="2" s="1"/>
  <c r="I16" i="2"/>
  <c r="J16" i="2" s="1"/>
  <c r="I44" i="2"/>
  <c r="J44" i="2" s="1"/>
  <c r="I49" i="2"/>
  <c r="J49" i="2" s="1"/>
  <c r="I53" i="2"/>
  <c r="J53" i="2" s="1"/>
  <c r="I60" i="2"/>
  <c r="J60" i="2" s="1"/>
  <c r="I64" i="2"/>
  <c r="J64" i="2" s="1"/>
  <c r="I68" i="2"/>
  <c r="J68" i="2" s="1"/>
  <c r="I73" i="2"/>
  <c r="J73" i="2" s="1"/>
  <c r="I77" i="2"/>
  <c r="J77" i="2" s="1"/>
  <c r="I81" i="2"/>
  <c r="J81" i="2" s="1"/>
  <c r="I90" i="2"/>
  <c r="J90" i="2" s="1"/>
  <c r="I94" i="2"/>
  <c r="J94" i="2" s="1"/>
  <c r="I98" i="2"/>
  <c r="J98" i="2" s="1"/>
  <c r="I102" i="2"/>
  <c r="J102" i="2" s="1"/>
  <c r="I107" i="2"/>
  <c r="J107" i="2" s="1"/>
  <c r="I111" i="2"/>
  <c r="J111" i="2" s="1"/>
  <c r="I116" i="2"/>
  <c r="J116" i="2" s="1"/>
  <c r="I120" i="2"/>
  <c r="J120" i="2" s="1"/>
  <c r="I125" i="2"/>
  <c r="J125" i="2" s="1"/>
  <c r="I129" i="2"/>
  <c r="J129" i="2" s="1"/>
  <c r="I133" i="2"/>
  <c r="J133" i="2" s="1"/>
  <c r="I139" i="2"/>
  <c r="J139" i="2" s="1"/>
  <c r="I143" i="2"/>
  <c r="J143" i="2" s="1"/>
  <c r="I148" i="2"/>
  <c r="J148" i="2" s="1"/>
  <c r="I153" i="2"/>
  <c r="J153" i="2" s="1"/>
  <c r="I162" i="2"/>
  <c r="J162" i="2" s="1"/>
  <c r="I166" i="2"/>
  <c r="J166" i="2" s="1"/>
  <c r="I170" i="2"/>
  <c r="J170" i="2" s="1"/>
  <c r="I174" i="2"/>
  <c r="J174" i="2" s="1"/>
  <c r="I178" i="2"/>
  <c r="J178" i="2" s="1"/>
  <c r="I182" i="2"/>
  <c r="J182" i="2" s="1"/>
  <c r="I186" i="2"/>
  <c r="J186" i="2" s="1"/>
  <c r="I190" i="2"/>
  <c r="J190" i="2" s="1"/>
  <c r="I199" i="2"/>
  <c r="J199" i="2" s="1"/>
  <c r="I203" i="2"/>
  <c r="J203" i="2" s="1"/>
  <c r="I207" i="2"/>
  <c r="J207" i="2" s="1"/>
  <c r="I210" i="2"/>
  <c r="J210" i="2" s="1"/>
  <c r="I217" i="2"/>
  <c r="J217" i="2" s="1"/>
  <c r="I221" i="2"/>
  <c r="J221" i="2" s="1"/>
  <c r="I225" i="2"/>
  <c r="J225" i="2" s="1"/>
  <c r="I232" i="2"/>
  <c r="J232" i="2" s="1"/>
  <c r="I240" i="2"/>
  <c r="J240" i="2" s="1"/>
  <c r="I244" i="2"/>
  <c r="J244" i="2" s="1"/>
  <c r="I249" i="2"/>
  <c r="J249" i="2" s="1"/>
  <c r="I253" i="2"/>
  <c r="J253" i="2" s="1"/>
  <c r="I258" i="2"/>
  <c r="J258" i="2" s="1"/>
  <c r="I262" i="2"/>
  <c r="J262" i="2" s="1"/>
  <c r="I266" i="2"/>
  <c r="J266" i="2" s="1"/>
  <c r="I270" i="2"/>
  <c r="J270" i="2" s="1"/>
  <c r="I275" i="2"/>
  <c r="J275" i="2" s="1"/>
  <c r="I280" i="2"/>
  <c r="J280" i="2" s="1"/>
  <c r="I287" i="2"/>
  <c r="J287" i="2" s="1"/>
  <c r="I292" i="2"/>
  <c r="J292" i="2" s="1"/>
  <c r="I296" i="2"/>
  <c r="J296" i="2" s="1"/>
  <c r="I300" i="2"/>
  <c r="J300" i="2" s="1"/>
  <c r="I308" i="2"/>
  <c r="J308" i="2" s="1"/>
  <c r="I312" i="2"/>
  <c r="J312" i="2" s="1"/>
  <c r="I318" i="2"/>
  <c r="J318" i="2" s="1"/>
  <c r="I322" i="2"/>
  <c r="J322" i="2" s="1"/>
  <c r="I327" i="2"/>
  <c r="J327" i="2" s="1"/>
  <c r="I335" i="2"/>
  <c r="J335" i="2" s="1"/>
  <c r="I339" i="2"/>
  <c r="J339" i="2" s="1"/>
  <c r="I347" i="2"/>
  <c r="J347" i="2" s="1"/>
  <c r="I351" i="2"/>
  <c r="J351" i="2" s="1"/>
  <c r="I355" i="2"/>
  <c r="J355" i="2" s="1"/>
  <c r="I359" i="2"/>
  <c r="J359" i="2" s="1"/>
  <c r="I363" i="2"/>
  <c r="J363" i="2" s="1"/>
  <c r="I367" i="2"/>
  <c r="J367" i="2" s="1"/>
  <c r="I371" i="2"/>
  <c r="J371" i="2" s="1"/>
  <c r="I375" i="2"/>
  <c r="J375" i="2" s="1"/>
  <c r="I379" i="2"/>
  <c r="J379" i="2" s="1"/>
  <c r="I383" i="2"/>
  <c r="J383" i="2" s="1"/>
  <c r="I387" i="2"/>
  <c r="J387" i="2" s="1"/>
  <c r="I391" i="2"/>
  <c r="J391" i="2" s="1"/>
  <c r="I395" i="2"/>
  <c r="J395" i="2" s="1"/>
  <c r="I399" i="2"/>
  <c r="J399" i="2" s="1"/>
  <c r="I403" i="2"/>
  <c r="J403" i="2" s="1"/>
  <c r="I407" i="2"/>
  <c r="J407" i="2" s="1"/>
  <c r="I411" i="2"/>
  <c r="J411" i="2" s="1"/>
  <c r="I415" i="2"/>
  <c r="J415" i="2" s="1"/>
  <c r="I419" i="2"/>
  <c r="J419" i="2" s="1"/>
  <c r="I423" i="2"/>
  <c r="J423" i="2" s="1"/>
  <c r="I427" i="2"/>
  <c r="J427" i="2" s="1"/>
  <c r="I431" i="2"/>
  <c r="J431" i="2" s="1"/>
  <c r="I435" i="2"/>
  <c r="J435" i="2" s="1"/>
  <c r="I439" i="2"/>
  <c r="J439" i="2" s="1"/>
  <c r="I443" i="2"/>
  <c r="J443" i="2" s="1"/>
  <c r="I447" i="2"/>
  <c r="J447" i="2" s="1"/>
  <c r="I451" i="2"/>
  <c r="J451" i="2" s="1"/>
  <c r="I455" i="2"/>
  <c r="J455" i="2" s="1"/>
  <c r="I459" i="2"/>
  <c r="J459" i="2" s="1"/>
  <c r="I463" i="2"/>
  <c r="J463" i="2" s="1"/>
  <c r="I467" i="2"/>
  <c r="J467" i="2" s="1"/>
  <c r="I471" i="2"/>
  <c r="J471" i="2" s="1"/>
  <c r="I475" i="2"/>
  <c r="J475" i="2" s="1"/>
  <c r="I479" i="2"/>
  <c r="J479" i="2" s="1"/>
  <c r="I483" i="2"/>
  <c r="J483" i="2" s="1"/>
  <c r="I491" i="2"/>
  <c r="J491" i="2" s="1"/>
  <c r="I495" i="2"/>
  <c r="J495" i="2" s="1"/>
  <c r="I499" i="2"/>
  <c r="J499" i="2" s="1"/>
  <c r="I503" i="2"/>
  <c r="J503" i="2" s="1"/>
  <c r="I507" i="2"/>
  <c r="J507" i="2" s="1"/>
  <c r="I511" i="2"/>
  <c r="J511" i="2" s="1"/>
  <c r="I515" i="2"/>
  <c r="J515" i="2" s="1"/>
  <c r="I519" i="2"/>
  <c r="J519" i="2" s="1"/>
  <c r="I523" i="2"/>
  <c r="J523" i="2" s="1"/>
  <c r="I599" i="2"/>
  <c r="J599" i="2" s="1"/>
  <c r="I604" i="2"/>
  <c r="J604" i="2" s="1"/>
  <c r="I608" i="2"/>
  <c r="J608" i="2" s="1"/>
  <c r="I613" i="2"/>
  <c r="J613" i="2" s="1"/>
  <c r="I617" i="2"/>
  <c r="J617" i="2" s="1"/>
  <c r="I621" i="2"/>
  <c r="J621" i="2" s="1"/>
  <c r="I626" i="2"/>
  <c r="J626" i="2" s="1"/>
  <c r="I630" i="2"/>
  <c r="J630" i="2" s="1"/>
  <c r="I634" i="2"/>
  <c r="J634" i="2" s="1"/>
  <c r="I638" i="2"/>
  <c r="J638" i="2" s="1"/>
  <c r="I642" i="2"/>
  <c r="J642" i="2" s="1"/>
  <c r="I646" i="2"/>
  <c r="J646" i="2" s="1"/>
  <c r="I650" i="2"/>
  <c r="J650" i="2" s="1"/>
  <c r="I654" i="2"/>
  <c r="J654" i="2" s="1"/>
  <c r="I658" i="2"/>
  <c r="J658" i="2" s="1"/>
  <c r="I662" i="2"/>
  <c r="J662" i="2" s="1"/>
  <c r="I669" i="2"/>
  <c r="J669" i="2" s="1"/>
  <c r="I673" i="2"/>
  <c r="J673" i="2" s="1"/>
  <c r="I677" i="2"/>
  <c r="J677" i="2" s="1"/>
  <c r="I681" i="2"/>
  <c r="J681" i="2" s="1"/>
  <c r="I685" i="2"/>
  <c r="J685" i="2" s="1"/>
  <c r="I689" i="2"/>
  <c r="J689" i="2" s="1"/>
  <c r="I694" i="2"/>
  <c r="J694" i="2" s="1"/>
  <c r="I698" i="2"/>
  <c r="J698" i="2" s="1"/>
  <c r="I702" i="2"/>
  <c r="J702" i="2" s="1"/>
  <c r="I706" i="2"/>
  <c r="J706" i="2" s="1"/>
  <c r="I710" i="2"/>
  <c r="J710" i="2" s="1"/>
  <c r="I714" i="2"/>
  <c r="J714" i="2" s="1"/>
  <c r="I719" i="2"/>
  <c r="J719" i="2" s="1"/>
  <c r="I723" i="2"/>
  <c r="J723" i="2" s="1"/>
  <c r="I731" i="2"/>
  <c r="J731" i="2" s="1"/>
  <c r="I735" i="2"/>
  <c r="J735" i="2" s="1"/>
  <c r="I739" i="2"/>
  <c r="J739" i="2" s="1"/>
  <c r="I743" i="2"/>
  <c r="J743" i="2" s="1"/>
  <c r="I747" i="2"/>
  <c r="J747" i="2" s="1"/>
  <c r="I751" i="2"/>
  <c r="J751" i="2" s="1"/>
  <c r="I755" i="2"/>
  <c r="J755" i="2" s="1"/>
  <c r="I759" i="2"/>
  <c r="J759" i="2" s="1"/>
  <c r="I764" i="2"/>
  <c r="J764" i="2" s="1"/>
  <c r="I768" i="2"/>
  <c r="J768" i="2" s="1"/>
  <c r="I776" i="2"/>
  <c r="J776" i="2" s="1"/>
  <c r="I785" i="2"/>
  <c r="J785" i="2" s="1"/>
  <c r="I789" i="2"/>
  <c r="J789" i="2" s="1"/>
  <c r="I793" i="2"/>
  <c r="J793" i="2" s="1"/>
  <c r="I798" i="2"/>
  <c r="J798" i="2" s="1"/>
  <c r="I802" i="2"/>
  <c r="J802" i="2" s="1"/>
  <c r="I806" i="2"/>
  <c r="J806" i="2" s="1"/>
  <c r="I810" i="2"/>
  <c r="J810" i="2" s="1"/>
  <c r="I814" i="2"/>
  <c r="J814" i="2" s="1"/>
  <c r="I819" i="2"/>
  <c r="J819" i="2" s="1"/>
  <c r="I823" i="2"/>
  <c r="J823" i="2" s="1"/>
  <c r="I828" i="2"/>
  <c r="J828" i="2" s="1"/>
  <c r="I832" i="2"/>
  <c r="J832" i="2" s="1"/>
  <c r="I836" i="2"/>
  <c r="J836" i="2" s="1"/>
  <c r="I840" i="2"/>
  <c r="J840" i="2" s="1"/>
  <c r="I844" i="2"/>
  <c r="J844" i="2" s="1"/>
  <c r="I848" i="2"/>
  <c r="J848" i="2" s="1"/>
  <c r="I852" i="2"/>
  <c r="J852" i="2" s="1"/>
  <c r="I856" i="2"/>
  <c r="J856" i="2" s="1"/>
  <c r="I861" i="2"/>
  <c r="J861" i="2" s="1"/>
  <c r="I865" i="2"/>
  <c r="J865" i="2" s="1"/>
  <c r="I869" i="2"/>
  <c r="J869" i="2" s="1"/>
  <c r="I873" i="2"/>
  <c r="J873" i="2" s="1"/>
  <c r="I877" i="2"/>
  <c r="J877" i="2" s="1"/>
  <c r="I881" i="2"/>
  <c r="J881" i="2" s="1"/>
  <c r="I885" i="2"/>
  <c r="J885" i="2" s="1"/>
  <c r="I889" i="2"/>
  <c r="J889" i="2" s="1"/>
  <c r="I893" i="2"/>
  <c r="J893" i="2" s="1"/>
  <c r="I898" i="2"/>
  <c r="J898" i="2" s="1"/>
  <c r="I902" i="2"/>
  <c r="J902" i="2" s="1"/>
  <c r="I906" i="2"/>
  <c r="J906" i="2" s="1"/>
  <c r="I910" i="2"/>
  <c r="J910" i="2" s="1"/>
  <c r="I914" i="2"/>
  <c r="J914" i="2" s="1"/>
  <c r="I918" i="2"/>
  <c r="J918" i="2" s="1"/>
  <c r="I922" i="2"/>
  <c r="J922" i="2" s="1"/>
  <c r="I926" i="2"/>
  <c r="J926" i="2" s="1"/>
  <c r="I930" i="2"/>
  <c r="J930" i="2" s="1"/>
  <c r="I934" i="2"/>
  <c r="J934" i="2" s="1"/>
  <c r="I941" i="2"/>
  <c r="J941" i="2" s="1"/>
  <c r="I945" i="2"/>
  <c r="J945" i="2" s="1"/>
  <c r="I949" i="2"/>
  <c r="J949" i="2" s="1"/>
  <c r="I954" i="2"/>
  <c r="J954" i="2" s="1"/>
  <c r="I958" i="2"/>
  <c r="J958" i="2" s="1"/>
  <c r="I962" i="2"/>
  <c r="J962" i="2" s="1"/>
  <c r="I966" i="2"/>
  <c r="J966" i="2" s="1"/>
  <c r="I972" i="2"/>
  <c r="J972" i="2" s="1"/>
  <c r="I978" i="2"/>
  <c r="J978" i="2" s="1"/>
  <c r="I982" i="2"/>
  <c r="J982" i="2" s="1"/>
  <c r="I986" i="2"/>
  <c r="J986" i="2" s="1"/>
  <c r="I990" i="2"/>
  <c r="J990" i="2" s="1"/>
  <c r="I994" i="2"/>
  <c r="J994" i="2" s="1"/>
  <c r="I998" i="2"/>
  <c r="J998" i="2" s="1"/>
  <c r="I1002" i="2"/>
  <c r="J1002" i="2" s="1"/>
  <c r="I1006" i="2"/>
  <c r="J1006" i="2" s="1"/>
  <c r="I1010" i="2"/>
  <c r="J1010" i="2" s="1"/>
  <c r="I1014" i="2"/>
  <c r="J1014" i="2" s="1"/>
  <c r="I1018" i="2"/>
  <c r="J1018" i="2" s="1"/>
  <c r="I1022" i="2"/>
  <c r="J1022" i="2" s="1"/>
  <c r="I1026" i="2"/>
  <c r="J1026" i="2" s="1"/>
  <c r="I1030" i="2"/>
  <c r="J1030" i="2" s="1"/>
  <c r="I1034" i="2"/>
  <c r="J1034" i="2" s="1"/>
  <c r="I1038" i="2"/>
  <c r="J1038" i="2" s="1"/>
  <c r="I1042" i="2"/>
  <c r="J1042" i="2" s="1"/>
  <c r="I1046" i="2"/>
  <c r="J1046" i="2" s="1"/>
  <c r="I1050" i="2"/>
  <c r="J1050" i="2" s="1"/>
  <c r="I1054" i="2"/>
  <c r="J1054" i="2" s="1"/>
  <c r="I1058" i="2"/>
  <c r="J1058" i="2" s="1"/>
  <c r="I1062" i="2"/>
  <c r="J1062" i="2" s="1"/>
  <c r="I1066" i="2"/>
  <c r="J1066" i="2" s="1"/>
  <c r="I1078" i="2"/>
  <c r="J1078" i="2" s="1"/>
  <c r="I1082" i="2"/>
  <c r="J1082" i="2" s="1"/>
  <c r="I1091" i="2"/>
  <c r="J1091" i="2" s="1"/>
  <c r="I1099" i="2"/>
  <c r="J1099" i="2" s="1"/>
  <c r="I1103" i="2"/>
  <c r="J1103" i="2" s="1"/>
  <c r="I1107" i="2"/>
  <c r="J1107" i="2" s="1"/>
  <c r="I1111" i="2"/>
  <c r="J1111" i="2" s="1"/>
  <c r="I1114" i="2"/>
  <c r="J1114" i="2" s="1"/>
  <c r="I1118" i="2"/>
  <c r="J1118" i="2" s="1"/>
  <c r="I1122" i="2"/>
  <c r="J1122" i="2" s="1"/>
  <c r="I1126" i="2"/>
  <c r="J1126" i="2" s="1"/>
  <c r="I1143" i="2"/>
  <c r="J1143" i="2" s="1"/>
  <c r="I1151" i="2"/>
  <c r="J1151" i="2" s="1"/>
  <c r="I1158" i="2"/>
  <c r="J1158" i="2" s="1"/>
  <c r="I1162" i="2"/>
  <c r="J1162" i="2" s="1"/>
  <c r="I1166" i="2"/>
  <c r="J1166" i="2" s="1"/>
  <c r="I1170" i="2"/>
  <c r="J1170" i="2" s="1"/>
  <c r="I1175" i="2"/>
  <c r="J1175" i="2" s="1"/>
  <c r="I1179" i="2"/>
  <c r="J1179" i="2" s="1"/>
  <c r="I1185" i="2"/>
  <c r="J1185" i="2" s="1"/>
  <c r="I1193" i="2"/>
  <c r="J1193" i="2" s="1"/>
  <c r="I1197" i="2"/>
  <c r="J1197" i="2" s="1"/>
  <c r="I1221" i="2"/>
  <c r="J1221" i="2" s="1"/>
  <c r="I1225" i="2"/>
  <c r="J1225" i="2" s="1"/>
  <c r="I1229" i="2"/>
  <c r="J1229" i="2" s="1"/>
  <c r="I1233" i="2"/>
  <c r="J1233" i="2" s="1"/>
  <c r="I1237" i="2"/>
  <c r="J1237" i="2" s="1"/>
  <c r="I1427" i="2"/>
  <c r="J1427" i="2" s="1"/>
  <c r="I1432" i="2"/>
  <c r="J1432" i="2" s="1"/>
  <c r="I1438" i="2"/>
  <c r="J1438" i="2" s="1"/>
  <c r="I1444" i="2"/>
  <c r="J1444" i="2" s="1"/>
  <c r="I1448" i="2"/>
  <c r="J1448" i="2" s="1"/>
  <c r="I1452" i="2"/>
  <c r="J1452" i="2" s="1"/>
  <c r="I1456" i="2"/>
  <c r="J1456" i="2" s="1"/>
  <c r="I1460" i="2"/>
  <c r="J1460" i="2" s="1"/>
  <c r="I1465" i="2"/>
  <c r="J1465" i="2" s="1"/>
  <c r="I14" i="2"/>
  <c r="J14" i="2" s="1"/>
  <c r="I39" i="2"/>
  <c r="J39" i="2" s="1"/>
  <c r="I36" i="2"/>
  <c r="J36" i="2" s="1"/>
  <c r="I32" i="2"/>
  <c r="J32" i="2" s="1"/>
  <c r="I28" i="2"/>
  <c r="J28" i="2" s="1"/>
  <c r="I23" i="2"/>
  <c r="J23" i="2" s="1"/>
  <c r="I19" i="2"/>
  <c r="J19" i="2" s="1"/>
  <c r="I15" i="2"/>
  <c r="J15" i="2" s="1"/>
  <c r="I45" i="2"/>
  <c r="J45" i="2" s="1"/>
  <c r="I50" i="2"/>
  <c r="J50" i="2" s="1"/>
  <c r="I54" i="2"/>
  <c r="J54" i="2" s="1"/>
  <c r="I61" i="2"/>
  <c r="J61" i="2" s="1"/>
  <c r="I65" i="2"/>
  <c r="J65" i="2" s="1"/>
  <c r="I69" i="2"/>
  <c r="J69" i="2" s="1"/>
  <c r="I74" i="2"/>
  <c r="J74" i="2" s="1"/>
  <c r="I78" i="2"/>
  <c r="J78" i="2" s="1"/>
  <c r="I82" i="2"/>
  <c r="J82" i="2" s="1"/>
  <c r="I87" i="2"/>
  <c r="J87" i="2" s="1"/>
  <c r="I91" i="2"/>
  <c r="J91" i="2" s="1"/>
  <c r="I95" i="2"/>
  <c r="J95" i="2" s="1"/>
  <c r="I99" i="2"/>
  <c r="J99" i="2" s="1"/>
  <c r="I103" i="2"/>
  <c r="J103" i="2" s="1"/>
  <c r="I108" i="2"/>
  <c r="J108" i="2" s="1"/>
  <c r="I112" i="2"/>
  <c r="J112" i="2" s="1"/>
  <c r="I117" i="2"/>
  <c r="J117" i="2" s="1"/>
  <c r="I121" i="2"/>
  <c r="J121" i="2" s="1"/>
  <c r="I126" i="2"/>
  <c r="J126" i="2" s="1"/>
  <c r="I130" i="2"/>
  <c r="J130" i="2" s="1"/>
  <c r="I134" i="2"/>
  <c r="J134" i="2" s="1"/>
  <c r="I140" i="2"/>
  <c r="J140" i="2" s="1"/>
  <c r="I145" i="2"/>
  <c r="J145" i="2" s="1"/>
  <c r="I149" i="2"/>
  <c r="J149" i="2" s="1"/>
  <c r="I155" i="2"/>
  <c r="J155" i="2" s="1"/>
  <c r="I163" i="2"/>
  <c r="J163" i="2" s="1"/>
  <c r="I167" i="2"/>
  <c r="J167" i="2" s="1"/>
  <c r="I171" i="2"/>
  <c r="J171" i="2" s="1"/>
  <c r="I175" i="2"/>
  <c r="J175" i="2" s="1"/>
  <c r="I179" i="2"/>
  <c r="J179" i="2" s="1"/>
  <c r="I183" i="2"/>
  <c r="J183" i="2" s="1"/>
  <c r="I187" i="2"/>
  <c r="J187" i="2" s="1"/>
  <c r="I191" i="2"/>
  <c r="J191" i="2" s="1"/>
  <c r="I200" i="2"/>
  <c r="J200" i="2" s="1"/>
  <c r="I204" i="2"/>
  <c r="J204" i="2" s="1"/>
  <c r="I208" i="2"/>
  <c r="J208" i="2" s="1"/>
  <c r="I218" i="2"/>
  <c r="J218" i="2" s="1"/>
  <c r="I222" i="2"/>
  <c r="J222" i="2" s="1"/>
  <c r="I227" i="2"/>
  <c r="J227" i="2" s="1"/>
  <c r="I233" i="2"/>
  <c r="J233" i="2" s="1"/>
  <c r="I237" i="2"/>
  <c r="J237" i="2" s="1"/>
  <c r="I241" i="2"/>
  <c r="J241" i="2" s="1"/>
  <c r="I245" i="2"/>
  <c r="J245" i="2" s="1"/>
  <c r="I250" i="2"/>
  <c r="J250" i="2" s="1"/>
  <c r="I255" i="2"/>
  <c r="J255" i="2" s="1"/>
  <c r="I259" i="2"/>
  <c r="J259" i="2" s="1"/>
  <c r="I263" i="2"/>
  <c r="J263" i="2" s="1"/>
  <c r="I267" i="2"/>
  <c r="J267" i="2" s="1"/>
  <c r="I271" i="2"/>
  <c r="J271" i="2" s="1"/>
  <c r="I276" i="2"/>
  <c r="J276" i="2" s="1"/>
  <c r="I281" i="2"/>
  <c r="J281" i="2" s="1"/>
  <c r="I284" i="2"/>
  <c r="J284" i="2" s="1"/>
  <c r="I288" i="2"/>
  <c r="J288" i="2" s="1"/>
  <c r="I293" i="2"/>
  <c r="J293" i="2" s="1"/>
  <c r="I297" i="2"/>
  <c r="J297" i="2" s="1"/>
  <c r="I304" i="2"/>
  <c r="J304" i="2" s="1"/>
  <c r="I309" i="2"/>
  <c r="J309" i="2" s="1"/>
  <c r="I314" i="2"/>
  <c r="J314" i="2" s="1"/>
  <c r="I319" i="2"/>
  <c r="J319" i="2" s="1"/>
  <c r="I324" i="2"/>
  <c r="J324" i="2" s="1"/>
  <c r="I328" i="2"/>
  <c r="J328" i="2" s="1"/>
  <c r="I336" i="2"/>
  <c r="J336" i="2" s="1"/>
  <c r="I340" i="2"/>
  <c r="J340" i="2" s="1"/>
  <c r="I348" i="2"/>
  <c r="J348" i="2" s="1"/>
  <c r="I352" i="2"/>
  <c r="J352" i="2" s="1"/>
  <c r="I356" i="2"/>
  <c r="J356" i="2" s="1"/>
  <c r="I360" i="2"/>
  <c r="J360" i="2" s="1"/>
  <c r="I364" i="2"/>
  <c r="J364" i="2" s="1"/>
  <c r="I368" i="2"/>
  <c r="J368" i="2" s="1"/>
  <c r="I372" i="2"/>
  <c r="J372" i="2" s="1"/>
  <c r="I376" i="2"/>
  <c r="J376" i="2" s="1"/>
  <c r="I380" i="2"/>
  <c r="J380" i="2" s="1"/>
  <c r="I384" i="2"/>
  <c r="J384" i="2" s="1"/>
  <c r="I388" i="2"/>
  <c r="J388" i="2" s="1"/>
  <c r="I392" i="2"/>
  <c r="J392" i="2" s="1"/>
  <c r="I396" i="2"/>
  <c r="J396" i="2" s="1"/>
  <c r="I400" i="2"/>
  <c r="J400" i="2" s="1"/>
  <c r="I404" i="2"/>
  <c r="J404" i="2" s="1"/>
  <c r="I408" i="2"/>
  <c r="J408" i="2" s="1"/>
  <c r="I412" i="2"/>
  <c r="J412" i="2" s="1"/>
  <c r="I416" i="2"/>
  <c r="J416" i="2" s="1"/>
  <c r="I420" i="2"/>
  <c r="J420" i="2" s="1"/>
  <c r="I424" i="2"/>
  <c r="J424" i="2" s="1"/>
  <c r="I432" i="2"/>
  <c r="J432" i="2" s="1"/>
  <c r="I436" i="2"/>
  <c r="J436" i="2" s="1"/>
  <c r="I440" i="2"/>
  <c r="J440" i="2" s="1"/>
  <c r="I444" i="2"/>
  <c r="J444" i="2" s="1"/>
  <c r="I448" i="2"/>
  <c r="J448" i="2" s="1"/>
  <c r="I452" i="2"/>
  <c r="J452" i="2" s="1"/>
  <c r="I456" i="2"/>
  <c r="J456" i="2" s="1"/>
  <c r="I460" i="2"/>
  <c r="J460" i="2" s="1"/>
  <c r="I464" i="2"/>
  <c r="J464" i="2" s="1"/>
  <c r="I468" i="2"/>
  <c r="J468" i="2" s="1"/>
  <c r="I472" i="2"/>
  <c r="J472" i="2" s="1"/>
  <c r="I476" i="2"/>
  <c r="J476" i="2" s="1"/>
  <c r="I480" i="2"/>
  <c r="J480" i="2" s="1"/>
  <c r="I484" i="2"/>
  <c r="J484" i="2" s="1"/>
  <c r="I488" i="2"/>
  <c r="J488" i="2" s="1"/>
  <c r="I492" i="2"/>
  <c r="J492" i="2" s="1"/>
  <c r="I496" i="2"/>
  <c r="J496" i="2" s="1"/>
  <c r="I500" i="2"/>
  <c r="J500" i="2" s="1"/>
  <c r="I504" i="2"/>
  <c r="J504" i="2" s="1"/>
  <c r="I508" i="2"/>
  <c r="J508" i="2" s="1"/>
  <c r="I512" i="2"/>
  <c r="J512" i="2" s="1"/>
  <c r="I516" i="2"/>
  <c r="J516" i="2" s="1"/>
  <c r="I520" i="2"/>
  <c r="J520" i="2" s="1"/>
  <c r="I524" i="2"/>
  <c r="J524" i="2" s="1"/>
  <c r="I596" i="2"/>
  <c r="J596" i="2" s="1"/>
  <c r="I600" i="2"/>
  <c r="J600" i="2" s="1"/>
  <c r="I605" i="2"/>
  <c r="J605" i="2" s="1"/>
  <c r="I610" i="2"/>
  <c r="I614" i="2"/>
  <c r="J614" i="2" s="1"/>
  <c r="I618" i="2"/>
  <c r="J618" i="2" s="1"/>
  <c r="I622" i="2"/>
  <c r="J622" i="2" s="1"/>
  <c r="I627" i="2"/>
  <c r="J627" i="2" s="1"/>
  <c r="I631" i="2"/>
  <c r="J631" i="2" s="1"/>
  <c r="I635" i="2"/>
  <c r="J635" i="2" s="1"/>
  <c r="I639" i="2"/>
  <c r="J639" i="2" s="1"/>
  <c r="I643" i="2"/>
  <c r="J643" i="2" s="1"/>
  <c r="I647" i="2"/>
  <c r="J647" i="2" s="1"/>
  <c r="I651" i="2"/>
  <c r="J651" i="2" s="1"/>
  <c r="I655" i="2"/>
  <c r="J655" i="2" s="1"/>
  <c r="I659" i="2"/>
  <c r="J659" i="2" s="1"/>
  <c r="I666" i="2"/>
  <c r="J666" i="2" s="1"/>
  <c r="I678" i="2"/>
  <c r="J678" i="2" s="1"/>
  <c r="I682" i="2"/>
  <c r="J682" i="2" s="1"/>
  <c r="I686" i="2"/>
  <c r="J686" i="2" s="1"/>
  <c r="I690" i="2"/>
  <c r="J690" i="2" s="1"/>
  <c r="I695" i="2"/>
  <c r="J695" i="2" s="1"/>
  <c r="I699" i="2"/>
  <c r="J699" i="2" s="1"/>
  <c r="I703" i="2"/>
  <c r="J703" i="2" s="1"/>
  <c r="I707" i="2"/>
  <c r="J707" i="2" s="1"/>
  <c r="I711" i="2"/>
  <c r="J711" i="2" s="1"/>
  <c r="I715" i="2"/>
  <c r="J715" i="2" s="1"/>
  <c r="I720" i="2"/>
  <c r="J720" i="2" s="1"/>
  <c r="I724" i="2"/>
  <c r="J724" i="2" s="1"/>
  <c r="I728" i="2"/>
  <c r="J728" i="2" s="1"/>
  <c r="I732" i="2"/>
  <c r="J732" i="2" s="1"/>
  <c r="I736" i="2"/>
  <c r="J736" i="2" s="1"/>
  <c r="I740" i="2"/>
  <c r="J740" i="2" s="1"/>
  <c r="I744" i="2"/>
  <c r="J744" i="2" s="1"/>
  <c r="I748" i="2"/>
  <c r="J748" i="2" s="1"/>
  <c r="I752" i="2"/>
  <c r="J752" i="2" s="1"/>
  <c r="I756" i="2"/>
  <c r="J756" i="2" s="1"/>
  <c r="I760" i="2"/>
  <c r="J760" i="2" s="1"/>
  <c r="I765" i="2"/>
  <c r="J765" i="2" s="1"/>
  <c r="I769" i="2"/>
  <c r="J769" i="2" s="1"/>
  <c r="I773" i="2"/>
  <c r="J773" i="2" s="1"/>
  <c r="I777" i="2"/>
  <c r="J777" i="2" s="1"/>
  <c r="I782" i="2"/>
  <c r="J782" i="2" s="1"/>
  <c r="I786" i="2"/>
  <c r="J786" i="2" s="1"/>
  <c r="I790" i="2"/>
  <c r="J790" i="2" s="1"/>
  <c r="I795" i="2"/>
  <c r="J795" i="2" s="1"/>
  <c r="I799" i="2"/>
  <c r="J799" i="2" s="1"/>
  <c r="I803" i="2"/>
  <c r="J803" i="2" s="1"/>
  <c r="I807" i="2"/>
  <c r="J807" i="2" s="1"/>
  <c r="I811" i="2"/>
  <c r="J811" i="2" s="1"/>
  <c r="I815" i="2"/>
  <c r="J815" i="2" s="1"/>
  <c r="I820" i="2"/>
  <c r="J820" i="2" s="1"/>
  <c r="I825" i="2"/>
  <c r="J825" i="2" s="1"/>
  <c r="I829" i="2"/>
  <c r="J829" i="2" s="1"/>
  <c r="I833" i="2"/>
  <c r="J833" i="2" s="1"/>
  <c r="I837" i="2"/>
  <c r="J837" i="2" s="1"/>
  <c r="I841" i="2"/>
  <c r="J841" i="2" s="1"/>
  <c r="I845" i="2"/>
  <c r="J845" i="2" s="1"/>
  <c r="I849" i="2"/>
  <c r="J849" i="2" s="1"/>
  <c r="I853" i="2"/>
  <c r="J853" i="2" s="1"/>
  <c r="I857" i="2"/>
  <c r="J857" i="2" s="1"/>
  <c r="I862" i="2"/>
  <c r="J862" i="2" s="1"/>
  <c r="I866" i="2"/>
  <c r="J866" i="2" s="1"/>
  <c r="I870" i="2"/>
  <c r="J870" i="2" s="1"/>
  <c r="I874" i="2"/>
  <c r="J874" i="2" s="1"/>
  <c r="I878" i="2"/>
  <c r="J878" i="2" s="1"/>
  <c r="I882" i="2"/>
  <c r="J882" i="2" s="1"/>
  <c r="I886" i="2"/>
  <c r="J886" i="2" s="1"/>
  <c r="I890" i="2"/>
  <c r="J890" i="2" s="1"/>
  <c r="I895" i="2"/>
  <c r="J895" i="2" s="1"/>
  <c r="I899" i="2"/>
  <c r="J899" i="2" s="1"/>
  <c r="I903" i="2"/>
  <c r="J903" i="2" s="1"/>
  <c r="I907" i="2"/>
  <c r="J907" i="2" s="1"/>
  <c r="I911" i="2"/>
  <c r="J911" i="2" s="1"/>
  <c r="I915" i="2"/>
  <c r="J915" i="2" s="1"/>
  <c r="I919" i="2"/>
  <c r="J919" i="2" s="1"/>
  <c r="I923" i="2"/>
  <c r="J923" i="2" s="1"/>
  <c r="I927" i="2"/>
  <c r="J927" i="2" s="1"/>
  <c r="I931" i="2"/>
  <c r="J931" i="2" s="1"/>
  <c r="I935" i="2"/>
  <c r="J935" i="2" s="1"/>
  <c r="I942" i="2"/>
  <c r="J942" i="2" s="1"/>
  <c r="I946" i="2"/>
  <c r="J946" i="2" s="1"/>
  <c r="I950" i="2"/>
  <c r="J950" i="2" s="1"/>
  <c r="I959" i="2"/>
  <c r="J959" i="2" s="1"/>
  <c r="I963" i="2"/>
  <c r="J963" i="2" s="1"/>
  <c r="I968" i="2"/>
  <c r="J968" i="2" s="1"/>
  <c r="I974" i="2"/>
  <c r="J974" i="2" s="1"/>
  <c r="I979" i="2"/>
  <c r="J979" i="2" s="1"/>
  <c r="I983" i="2"/>
  <c r="J983" i="2" s="1"/>
  <c r="I987" i="2"/>
  <c r="J987" i="2" s="1"/>
  <c r="I991" i="2"/>
  <c r="J991" i="2" s="1"/>
  <c r="I995" i="2"/>
  <c r="J995" i="2" s="1"/>
  <c r="I999" i="2"/>
  <c r="J999" i="2" s="1"/>
  <c r="I1003" i="2"/>
  <c r="J1003" i="2" s="1"/>
  <c r="I1007" i="2"/>
  <c r="J1007" i="2" s="1"/>
  <c r="I1011" i="2"/>
  <c r="J1011" i="2" s="1"/>
  <c r="I1015" i="2"/>
  <c r="J1015" i="2" s="1"/>
  <c r="I1019" i="2"/>
  <c r="J1019" i="2" s="1"/>
  <c r="I1023" i="2"/>
  <c r="J1023" i="2" s="1"/>
  <c r="I1027" i="2"/>
  <c r="J1027" i="2" s="1"/>
  <c r="I1031" i="2"/>
  <c r="J1031" i="2" s="1"/>
  <c r="I1035" i="2"/>
  <c r="J1035" i="2" s="1"/>
  <c r="I1039" i="2"/>
  <c r="J1039" i="2" s="1"/>
  <c r="I1043" i="2"/>
  <c r="J1043" i="2" s="1"/>
  <c r="I1047" i="2"/>
  <c r="J1047" i="2" s="1"/>
  <c r="I1051" i="2"/>
  <c r="J1051" i="2" s="1"/>
  <c r="I1055" i="2"/>
  <c r="J1055" i="2" s="1"/>
  <c r="I1059" i="2"/>
  <c r="J1059" i="2" s="1"/>
  <c r="I1063" i="2"/>
  <c r="J1063" i="2" s="1"/>
  <c r="I1067" i="2"/>
  <c r="J1067" i="2" s="1"/>
  <c r="I1075" i="2"/>
  <c r="J1075" i="2" s="1"/>
  <c r="I1079" i="2"/>
  <c r="J1079" i="2" s="1"/>
  <c r="I1083" i="2"/>
  <c r="J1083" i="2" s="1"/>
  <c r="I1092" i="2"/>
  <c r="J1092" i="2" s="1"/>
  <c r="I1096" i="2"/>
  <c r="J1096" i="2" s="1"/>
  <c r="I1100" i="2"/>
  <c r="J1100" i="2" s="1"/>
  <c r="I1104" i="2"/>
  <c r="J1104" i="2" s="1"/>
  <c r="I1108" i="2"/>
  <c r="J1108" i="2" s="1"/>
  <c r="I1112" i="2"/>
  <c r="J1112" i="2" s="1"/>
  <c r="I1115" i="2"/>
  <c r="J1115" i="2" s="1"/>
  <c r="I1119" i="2"/>
  <c r="J1119" i="2" s="1"/>
  <c r="I1127" i="2"/>
  <c r="J1127" i="2" s="1"/>
  <c r="I1144" i="2"/>
  <c r="J1144" i="2" s="1"/>
  <c r="I1148" i="2"/>
  <c r="J1148" i="2" s="1"/>
  <c r="I1152" i="2"/>
  <c r="J1152" i="2" s="1"/>
  <c r="I1154" i="2"/>
  <c r="J1154" i="2" s="1"/>
  <c r="I1159" i="2"/>
  <c r="J1159" i="2" s="1"/>
  <c r="J1163" i="2"/>
  <c r="I1167" i="2"/>
  <c r="J1167" i="2" s="1"/>
  <c r="I1171" i="2"/>
  <c r="J1171" i="2" s="1"/>
  <c r="I1176" i="2"/>
  <c r="J1176" i="2" s="1"/>
  <c r="I1194" i="2"/>
  <c r="J1194" i="2" s="1"/>
  <c r="I1222" i="2"/>
  <c r="J1222" i="2" s="1"/>
  <c r="I1226" i="2"/>
  <c r="J1226" i="2" s="1"/>
  <c r="I1230" i="2"/>
  <c r="J1230" i="2" s="1"/>
  <c r="I1234" i="2"/>
  <c r="J1234" i="2" s="1"/>
  <c r="I1238" i="2"/>
  <c r="J1238" i="2" s="1"/>
  <c r="I1428" i="2"/>
  <c r="J1428" i="2" s="1"/>
  <c r="I1433" i="2"/>
  <c r="J1433" i="2" s="1"/>
  <c r="I1439" i="2"/>
  <c r="J1439" i="2" s="1"/>
  <c r="I1445" i="2"/>
  <c r="J1445" i="2" s="1"/>
  <c r="I1449" i="2"/>
  <c r="J1449" i="2" s="1"/>
  <c r="I1453" i="2"/>
  <c r="J1453" i="2" s="1"/>
  <c r="I1457" i="2"/>
  <c r="J1457" i="2" s="1"/>
  <c r="I1461" i="2"/>
  <c r="J1461" i="2" s="1"/>
  <c r="I35" i="2"/>
  <c r="J35" i="2" s="1"/>
  <c r="I31" i="2"/>
  <c r="J31" i="2" s="1"/>
  <c r="I26" i="2"/>
  <c r="J26" i="2" s="1"/>
  <c r="I22" i="2"/>
  <c r="J22" i="2" s="1"/>
  <c r="I18" i="2"/>
  <c r="J18" i="2" s="1"/>
  <c r="I42" i="2"/>
  <c r="J42" i="2" s="1"/>
  <c r="I46" i="2"/>
  <c r="J46" i="2" s="1"/>
  <c r="I51" i="2"/>
  <c r="J51" i="2" s="1"/>
  <c r="I56" i="2"/>
  <c r="J56" i="2" s="1"/>
  <c r="I62" i="2"/>
  <c r="J62" i="2" s="1"/>
  <c r="I66" i="2"/>
  <c r="J66" i="2" s="1"/>
  <c r="I70" i="2"/>
  <c r="J70" i="2" s="1"/>
  <c r="I75" i="2"/>
  <c r="J75" i="2" s="1"/>
  <c r="I83" i="2"/>
  <c r="J83" i="2" s="1"/>
  <c r="I88" i="2"/>
  <c r="J88" i="2" s="1"/>
  <c r="I92" i="2"/>
  <c r="J92" i="2" s="1"/>
  <c r="I96" i="2"/>
  <c r="J96" i="2" s="1"/>
  <c r="I100" i="2"/>
  <c r="J100" i="2" s="1"/>
  <c r="I105" i="2"/>
  <c r="J105" i="2" s="1"/>
  <c r="I109" i="2"/>
  <c r="J109" i="2" s="1"/>
  <c r="I113" i="2"/>
  <c r="J113" i="2" s="1"/>
  <c r="I118" i="2"/>
  <c r="J118" i="2" s="1"/>
  <c r="I123" i="2"/>
  <c r="J123" i="2" s="1"/>
  <c r="I127" i="2"/>
  <c r="J127" i="2" s="1"/>
  <c r="I131" i="2"/>
  <c r="J131" i="2" s="1"/>
  <c r="I135" i="2"/>
  <c r="J135" i="2" s="1"/>
  <c r="I141" i="2"/>
  <c r="J141" i="2" s="1"/>
  <c r="I146" i="2"/>
  <c r="J146" i="2" s="1"/>
  <c r="I151" i="2"/>
  <c r="J151" i="2" s="1"/>
  <c r="I157" i="2"/>
  <c r="J157" i="2" s="1"/>
  <c r="I164" i="2"/>
  <c r="J164" i="2" s="1"/>
  <c r="I168" i="2"/>
  <c r="J168" i="2" s="1"/>
  <c r="I172" i="2"/>
  <c r="J172" i="2" s="1"/>
  <c r="I176" i="2"/>
  <c r="J176" i="2" s="1"/>
  <c r="I180" i="2"/>
  <c r="J180" i="2" s="1"/>
  <c r="I184" i="2"/>
  <c r="J184" i="2" s="1"/>
  <c r="I188" i="2"/>
  <c r="J188" i="2" s="1"/>
  <c r="I192" i="2"/>
  <c r="J192" i="2" s="1"/>
  <c r="I197" i="2"/>
  <c r="J197" i="2" s="1"/>
  <c r="I201" i="2"/>
  <c r="J201" i="2" s="1"/>
  <c r="I205" i="2"/>
  <c r="J205" i="2" s="1"/>
  <c r="I209" i="2"/>
  <c r="J209" i="2" s="1"/>
  <c r="I214" i="2"/>
  <c r="J214" i="2" s="1"/>
  <c r="I219" i="2"/>
  <c r="J219" i="2" s="1"/>
  <c r="I223" i="2"/>
  <c r="J223" i="2" s="1"/>
  <c r="I230" i="2"/>
  <c r="J230" i="2" s="1"/>
  <c r="I234" i="2"/>
  <c r="J234" i="2" s="1"/>
  <c r="I238" i="2"/>
  <c r="J238" i="2" s="1"/>
  <c r="I242" i="2"/>
  <c r="J242" i="2" s="1"/>
  <c r="I246" i="2"/>
  <c r="J246" i="2" s="1"/>
  <c r="I251" i="2"/>
  <c r="J251" i="2" s="1"/>
  <c r="I256" i="2"/>
  <c r="J256" i="2" s="1"/>
  <c r="I260" i="2"/>
  <c r="J260" i="2" s="1"/>
  <c r="I264" i="2"/>
  <c r="J264" i="2" s="1"/>
  <c r="I268" i="2"/>
  <c r="J268" i="2" s="1"/>
  <c r="I272" i="2"/>
  <c r="J272" i="2" s="1"/>
  <c r="I277" i="2"/>
  <c r="J277" i="2" s="1"/>
  <c r="I282" i="2"/>
  <c r="J282" i="2" s="1"/>
  <c r="I285" i="2"/>
  <c r="J285" i="2" s="1"/>
  <c r="I290" i="2"/>
  <c r="J290" i="2" s="1"/>
  <c r="I298" i="2"/>
  <c r="J298" i="2" s="1"/>
  <c r="I306" i="2"/>
  <c r="J306" i="2" s="1"/>
  <c r="I310" i="2"/>
  <c r="J310" i="2" s="1"/>
  <c r="I315" i="2"/>
  <c r="J315" i="2" s="1"/>
  <c r="I325" i="2"/>
  <c r="J325" i="2" s="1"/>
  <c r="I329" i="2"/>
  <c r="J329" i="2" s="1"/>
  <c r="I345" i="2"/>
  <c r="J345" i="2" s="1"/>
  <c r="I349" i="2"/>
  <c r="J349" i="2" s="1"/>
  <c r="I353" i="2"/>
  <c r="J353" i="2" s="1"/>
  <c r="I357" i="2"/>
  <c r="J357" i="2" s="1"/>
  <c r="I361" i="2"/>
  <c r="J361" i="2" s="1"/>
  <c r="I365" i="2"/>
  <c r="J365" i="2" s="1"/>
  <c r="I369" i="2"/>
  <c r="J369" i="2" s="1"/>
  <c r="I373" i="2"/>
  <c r="J373" i="2" s="1"/>
  <c r="I377" i="2"/>
  <c r="J377" i="2" s="1"/>
  <c r="I381" i="2"/>
  <c r="J381" i="2" s="1"/>
  <c r="I385" i="2"/>
  <c r="J385" i="2" s="1"/>
  <c r="I389" i="2"/>
  <c r="J389" i="2" s="1"/>
  <c r="I393" i="2"/>
  <c r="J393" i="2" s="1"/>
  <c r="I397" i="2"/>
  <c r="J397" i="2" s="1"/>
  <c r="I401" i="2"/>
  <c r="J401" i="2" s="1"/>
  <c r="I405" i="2"/>
  <c r="J405" i="2" s="1"/>
  <c r="I409" i="2"/>
  <c r="J409" i="2" s="1"/>
  <c r="I413" i="2"/>
  <c r="J413" i="2" s="1"/>
  <c r="I417" i="2"/>
  <c r="J417" i="2" s="1"/>
  <c r="I421" i="2"/>
  <c r="J421" i="2" s="1"/>
  <c r="I425" i="2"/>
  <c r="J425" i="2" s="1"/>
  <c r="I429" i="2"/>
  <c r="J429" i="2" s="1"/>
  <c r="I433" i="2"/>
  <c r="J433" i="2" s="1"/>
  <c r="I437" i="2"/>
  <c r="J437" i="2" s="1"/>
  <c r="I441" i="2"/>
  <c r="J441" i="2" s="1"/>
  <c r="I445" i="2"/>
  <c r="J445" i="2" s="1"/>
  <c r="I449" i="2"/>
  <c r="J449" i="2" s="1"/>
  <c r="I453" i="2"/>
  <c r="J453" i="2" s="1"/>
  <c r="I457" i="2"/>
  <c r="J457" i="2" s="1"/>
  <c r="I461" i="2"/>
  <c r="J461" i="2" s="1"/>
  <c r="I465" i="2"/>
  <c r="J465" i="2" s="1"/>
  <c r="I469" i="2"/>
  <c r="J469" i="2" s="1"/>
  <c r="I473" i="2"/>
  <c r="J473" i="2" s="1"/>
  <c r="I477" i="2"/>
  <c r="J477" i="2" s="1"/>
  <c r="I481" i="2"/>
  <c r="J481" i="2" s="1"/>
  <c r="I485" i="2"/>
  <c r="J485" i="2" s="1"/>
  <c r="I489" i="2"/>
  <c r="J489" i="2" s="1"/>
  <c r="I493" i="2"/>
  <c r="J493" i="2" s="1"/>
  <c r="I497" i="2"/>
  <c r="J497" i="2" s="1"/>
  <c r="I501" i="2"/>
  <c r="J501" i="2" s="1"/>
  <c r="I505" i="2"/>
  <c r="J505" i="2" s="1"/>
  <c r="I509" i="2"/>
  <c r="J509" i="2" s="1"/>
  <c r="I513" i="2"/>
  <c r="J513" i="2" s="1"/>
  <c r="I517" i="2"/>
  <c r="J517" i="2" s="1"/>
  <c r="I521" i="2"/>
  <c r="J521" i="2" s="1"/>
  <c r="I597" i="2"/>
  <c r="J597" i="2" s="1"/>
  <c r="I602" i="2"/>
  <c r="J602" i="2" s="1"/>
  <c r="I606" i="2"/>
  <c r="J606" i="2" s="1"/>
  <c r="I611" i="2"/>
  <c r="J611" i="2" s="1"/>
  <c r="I615" i="2"/>
  <c r="J615" i="2" s="1"/>
  <c r="I619" i="2"/>
  <c r="J619" i="2" s="1"/>
  <c r="I623" i="2"/>
  <c r="J623" i="2" s="1"/>
  <c r="I628" i="2"/>
  <c r="J628" i="2" s="1"/>
  <c r="I632" i="2"/>
  <c r="J632" i="2" s="1"/>
  <c r="I636" i="2"/>
  <c r="J636" i="2" s="1"/>
  <c r="I640" i="2"/>
  <c r="J640" i="2" s="1"/>
  <c r="I644" i="2"/>
  <c r="J644" i="2" s="1"/>
  <c r="I648" i="2"/>
  <c r="J648" i="2" s="1"/>
  <c r="I652" i="2"/>
  <c r="J652" i="2" s="1"/>
  <c r="I656" i="2"/>
  <c r="J656" i="2" s="1"/>
  <c r="I660" i="2"/>
  <c r="J660" i="2" s="1"/>
  <c r="I667" i="2"/>
  <c r="J667" i="2" s="1"/>
  <c r="I671" i="2"/>
  <c r="J671" i="2" s="1"/>
  <c r="I679" i="2"/>
  <c r="J679" i="2" s="1"/>
  <c r="I683" i="2"/>
  <c r="J683" i="2" s="1"/>
  <c r="I687" i="2"/>
  <c r="J687" i="2" s="1"/>
  <c r="I696" i="2"/>
  <c r="J696" i="2" s="1"/>
  <c r="I700" i="2"/>
  <c r="J700" i="2" s="1"/>
  <c r="I704" i="2"/>
  <c r="J704" i="2" s="1"/>
  <c r="I708" i="2"/>
  <c r="J708" i="2" s="1"/>
  <c r="I712" i="2"/>
  <c r="J712" i="2" s="1"/>
  <c r="I716" i="2"/>
  <c r="J716" i="2" s="1"/>
  <c r="I721" i="2"/>
  <c r="J721" i="2" s="1"/>
  <c r="I725" i="2"/>
  <c r="J725" i="2" s="1"/>
  <c r="I733" i="2"/>
  <c r="J733" i="2" s="1"/>
  <c r="I737" i="2"/>
  <c r="J737" i="2" s="1"/>
  <c r="I741" i="2"/>
  <c r="J741" i="2" s="1"/>
  <c r="I745" i="2"/>
  <c r="J745" i="2" s="1"/>
  <c r="I749" i="2"/>
  <c r="J749" i="2" s="1"/>
  <c r="I753" i="2"/>
  <c r="J753" i="2" s="1"/>
  <c r="I757" i="2"/>
  <c r="J757" i="2" s="1"/>
  <c r="I761" i="2"/>
  <c r="J761" i="2" s="1"/>
  <c r="I766" i="2"/>
  <c r="J766" i="2" s="1"/>
  <c r="I770" i="2"/>
  <c r="J770" i="2" s="1"/>
  <c r="I774" i="2"/>
  <c r="J774" i="2" s="1"/>
  <c r="I778" i="2"/>
  <c r="J778" i="2" s="1"/>
  <c r="I783" i="2"/>
  <c r="J783" i="2" s="1"/>
  <c r="I787" i="2"/>
  <c r="J787" i="2" s="1"/>
  <c r="I791" i="2"/>
  <c r="J791" i="2" s="1"/>
  <c r="I796" i="2"/>
  <c r="J796" i="2" s="1"/>
  <c r="I800" i="2"/>
  <c r="J800" i="2" s="1"/>
  <c r="I804" i="2"/>
  <c r="J804" i="2" s="1"/>
  <c r="I808" i="2"/>
  <c r="J808" i="2" s="1"/>
  <c r="I812" i="2"/>
  <c r="J812" i="2" s="1"/>
  <c r="I816" i="2"/>
  <c r="J816" i="2" s="1"/>
  <c r="I821" i="2"/>
  <c r="J821" i="2" s="1"/>
  <c r="I826" i="2"/>
  <c r="J826" i="2" s="1"/>
  <c r="I830" i="2"/>
  <c r="J830" i="2" s="1"/>
  <c r="I834" i="2"/>
  <c r="J834" i="2" s="1"/>
  <c r="I838" i="2"/>
  <c r="J838" i="2" s="1"/>
  <c r="I842" i="2"/>
  <c r="J842" i="2" s="1"/>
  <c r="I846" i="2"/>
  <c r="J846" i="2" s="1"/>
  <c r="I850" i="2"/>
  <c r="J850" i="2" s="1"/>
  <c r="I854" i="2"/>
  <c r="J854" i="2" s="1"/>
  <c r="I859" i="2"/>
  <c r="J859" i="2" s="1"/>
  <c r="I863" i="2"/>
  <c r="J863" i="2" s="1"/>
  <c r="I867" i="2"/>
  <c r="J867" i="2" s="1"/>
  <c r="I871" i="2"/>
  <c r="J871" i="2" s="1"/>
  <c r="I875" i="2"/>
  <c r="J875" i="2" s="1"/>
  <c r="I879" i="2"/>
  <c r="J879" i="2" s="1"/>
  <c r="I883" i="2"/>
  <c r="J883" i="2" s="1"/>
  <c r="I887" i="2"/>
  <c r="J887" i="2" s="1"/>
  <c r="I891" i="2"/>
  <c r="J891" i="2" s="1"/>
  <c r="I896" i="2"/>
  <c r="J896" i="2" s="1"/>
  <c r="I900" i="2"/>
  <c r="J900" i="2" s="1"/>
  <c r="I904" i="2"/>
  <c r="J904" i="2" s="1"/>
  <c r="I908" i="2"/>
  <c r="J908" i="2" s="1"/>
  <c r="I912" i="2"/>
  <c r="J912" i="2" s="1"/>
  <c r="I916" i="2"/>
  <c r="J916" i="2" s="1"/>
  <c r="I920" i="2"/>
  <c r="J920" i="2" s="1"/>
  <c r="I924" i="2"/>
  <c r="J924" i="2" s="1"/>
  <c r="I928" i="2"/>
  <c r="J928" i="2" s="1"/>
  <c r="I932" i="2"/>
  <c r="J932" i="2" s="1"/>
  <c r="I936" i="2"/>
  <c r="J936" i="2" s="1"/>
  <c r="I943" i="2"/>
  <c r="J943" i="2" s="1"/>
  <c r="I947" i="2"/>
  <c r="J947" i="2" s="1"/>
  <c r="I951" i="2"/>
  <c r="J951" i="2" s="1"/>
  <c r="I960" i="2"/>
  <c r="J960" i="2" s="1"/>
  <c r="I964" i="2"/>
  <c r="J964" i="2" s="1"/>
  <c r="I969" i="2"/>
  <c r="J969" i="2" s="1"/>
  <c r="I975" i="2"/>
  <c r="J975" i="2" s="1"/>
  <c r="I980" i="2"/>
  <c r="J980" i="2" s="1"/>
  <c r="I984" i="2"/>
  <c r="J984" i="2" s="1"/>
  <c r="I988" i="2"/>
  <c r="J988" i="2" s="1"/>
  <c r="I992" i="2"/>
  <c r="J992" i="2" s="1"/>
  <c r="I996" i="2"/>
  <c r="J996" i="2" s="1"/>
  <c r="I1000" i="2"/>
  <c r="J1000" i="2" s="1"/>
  <c r="I1004" i="2"/>
  <c r="J1004" i="2" s="1"/>
  <c r="I1008" i="2"/>
  <c r="J1008" i="2" s="1"/>
  <c r="I1012" i="2"/>
  <c r="J1012" i="2" s="1"/>
  <c r="I1016" i="2"/>
  <c r="J1016" i="2" s="1"/>
  <c r="I1020" i="2"/>
  <c r="J1020" i="2" s="1"/>
  <c r="I1024" i="2"/>
  <c r="J1024" i="2" s="1"/>
  <c r="I1028" i="2"/>
  <c r="J1028" i="2" s="1"/>
  <c r="I1032" i="2"/>
  <c r="J1032" i="2" s="1"/>
  <c r="I1036" i="2"/>
  <c r="J1036" i="2" s="1"/>
  <c r="I1040" i="2"/>
  <c r="J1040" i="2" s="1"/>
  <c r="I1044" i="2"/>
  <c r="J1044" i="2" s="1"/>
  <c r="I1048" i="2"/>
  <c r="J1048" i="2" s="1"/>
  <c r="I1052" i="2"/>
  <c r="J1052" i="2" s="1"/>
  <c r="I1056" i="2"/>
  <c r="J1056" i="2" s="1"/>
  <c r="I1060" i="2"/>
  <c r="J1060" i="2" s="1"/>
  <c r="I1064" i="2"/>
  <c r="J1064" i="2" s="1"/>
  <c r="I1068" i="2"/>
  <c r="J1068" i="2" s="1"/>
  <c r="I1072" i="2"/>
  <c r="J1072" i="2" s="1"/>
  <c r="I1076" i="2"/>
  <c r="J1076" i="2" s="1"/>
  <c r="I1080" i="2"/>
  <c r="J1080" i="2" s="1"/>
  <c r="I1089" i="2"/>
  <c r="J1089" i="2" s="1"/>
  <c r="I1093" i="2"/>
  <c r="J1093" i="2" s="1"/>
  <c r="I1097" i="2"/>
  <c r="J1097" i="2" s="1"/>
  <c r="I1101" i="2"/>
  <c r="J1101" i="2" s="1"/>
  <c r="I1105" i="2"/>
  <c r="J1105" i="2" s="1"/>
  <c r="I1109" i="2"/>
  <c r="J1109" i="2" s="1"/>
  <c r="I1116" i="2"/>
  <c r="J1116" i="2" s="1"/>
  <c r="I1120" i="2"/>
  <c r="J1120" i="2" s="1"/>
  <c r="I1124" i="2"/>
  <c r="J1124" i="2" s="1"/>
  <c r="I1141" i="2"/>
  <c r="J1141" i="2" s="1"/>
  <c r="I1145" i="2"/>
  <c r="J1145" i="2" s="1"/>
  <c r="I1149" i="2"/>
  <c r="J1149" i="2" s="1"/>
  <c r="I1160" i="2"/>
  <c r="J1160" i="2" s="1"/>
  <c r="J1164" i="2"/>
  <c r="I1168" i="2"/>
  <c r="J1168" i="2" s="1"/>
  <c r="I1172" i="2"/>
  <c r="J1172" i="2" s="1"/>
  <c r="I1177" i="2"/>
  <c r="J1177" i="2" s="1"/>
  <c r="I1191" i="2"/>
  <c r="J1191" i="2" s="1"/>
  <c r="I1195" i="2"/>
  <c r="J1195" i="2" s="1"/>
  <c r="I1202" i="2"/>
  <c r="J1202" i="2" s="1"/>
  <c r="I1223" i="2"/>
  <c r="J1223" i="2" s="1"/>
  <c r="I1227" i="2"/>
  <c r="J1227" i="2" s="1"/>
  <c r="I1231" i="2"/>
  <c r="J1231" i="2" s="1"/>
  <c r="I1235" i="2"/>
  <c r="J1235" i="2" s="1"/>
  <c r="I1239" i="2"/>
  <c r="J1239" i="2" s="1"/>
  <c r="I1429" i="2"/>
  <c r="J1429" i="2" s="1"/>
  <c r="I1434" i="2"/>
  <c r="J1434" i="2" s="1"/>
  <c r="I1440" i="2"/>
  <c r="J1440" i="2" s="1"/>
  <c r="I1446" i="2"/>
  <c r="J1446" i="2" s="1"/>
  <c r="I1450" i="2"/>
  <c r="J1450" i="2" s="1"/>
  <c r="I1454" i="2"/>
  <c r="J1454" i="2" s="1"/>
  <c r="I1458" i="2"/>
  <c r="J1458" i="2" s="1"/>
  <c r="I1462" i="2"/>
  <c r="J1462" i="2" s="1"/>
  <c r="I40" i="2"/>
  <c r="J40" i="2" s="1"/>
  <c r="I38" i="2"/>
  <c r="J38" i="2" s="1"/>
  <c r="I34" i="2"/>
  <c r="J34" i="2" s="1"/>
  <c r="I30" i="2"/>
  <c r="J30" i="2" s="1"/>
  <c r="I21" i="2"/>
  <c r="J21" i="2" s="1"/>
  <c r="I17" i="2"/>
  <c r="J17" i="2" s="1"/>
  <c r="I43" i="2"/>
  <c r="J43" i="2" s="1"/>
  <c r="I48" i="2"/>
  <c r="J48" i="2" s="1"/>
  <c r="I52" i="2"/>
  <c r="J52" i="2" s="1"/>
  <c r="I59" i="2"/>
  <c r="J59" i="2" s="1"/>
  <c r="I63" i="2"/>
  <c r="J63" i="2" s="1"/>
  <c r="I67" i="2"/>
  <c r="J67" i="2" s="1"/>
  <c r="I71" i="2"/>
  <c r="J71" i="2" s="1"/>
  <c r="I76" i="2"/>
  <c r="J76" i="2" s="1"/>
  <c r="I80" i="2"/>
  <c r="J80" i="2" s="1"/>
  <c r="I89" i="2"/>
  <c r="J89" i="2" s="1"/>
  <c r="I93" i="2"/>
  <c r="J93" i="2" s="1"/>
  <c r="I97" i="2"/>
  <c r="J97" i="2" s="1"/>
  <c r="I101" i="2"/>
  <c r="J101" i="2" s="1"/>
  <c r="I106" i="2"/>
  <c r="J106" i="2" s="1"/>
  <c r="I110" i="2"/>
  <c r="J110" i="2" s="1"/>
  <c r="I114" i="2"/>
  <c r="J114" i="2" s="1"/>
  <c r="I119" i="2"/>
  <c r="J119" i="2" s="1"/>
  <c r="I124" i="2"/>
  <c r="J124" i="2" s="1"/>
  <c r="I128" i="2"/>
  <c r="J128" i="2" s="1"/>
  <c r="I138" i="2"/>
  <c r="J138" i="2" s="1"/>
  <c r="I142" i="2"/>
  <c r="J142" i="2" s="1"/>
  <c r="I147" i="2"/>
  <c r="J147" i="2" s="1"/>
  <c r="I152" i="2"/>
  <c r="J152" i="2" s="1"/>
  <c r="I159" i="2"/>
  <c r="J159" i="2" s="1"/>
  <c r="I165" i="2"/>
  <c r="J165" i="2" s="1"/>
  <c r="I169" i="2"/>
  <c r="J169" i="2" s="1"/>
  <c r="I173" i="2"/>
  <c r="J173" i="2" s="1"/>
  <c r="I177" i="2"/>
  <c r="J177" i="2" s="1"/>
  <c r="I185" i="2"/>
  <c r="J185" i="2" s="1"/>
  <c r="I189" i="2"/>
  <c r="J189" i="2" s="1"/>
  <c r="I193" i="2"/>
  <c r="J193" i="2" s="1"/>
  <c r="I198" i="2"/>
  <c r="J198" i="2" s="1"/>
  <c r="I202" i="2"/>
  <c r="J202" i="2" s="1"/>
  <c r="I206" i="2"/>
  <c r="J206" i="2" s="1"/>
  <c r="I215" i="2"/>
  <c r="J215" i="2" s="1"/>
  <c r="I220" i="2"/>
  <c r="J220" i="2" s="1"/>
  <c r="I224" i="2"/>
  <c r="J224" i="2" s="1"/>
  <c r="I231" i="2"/>
  <c r="J231" i="2" s="1"/>
  <c r="I235" i="2"/>
  <c r="J235" i="2" s="1"/>
  <c r="I239" i="2"/>
  <c r="J239" i="2" s="1"/>
  <c r="I243" i="2"/>
  <c r="J243" i="2" s="1"/>
  <c r="I247" i="2"/>
  <c r="J247" i="2" s="1"/>
  <c r="I252" i="2"/>
  <c r="J252" i="2" s="1"/>
  <c r="I257" i="2"/>
  <c r="J257" i="2" s="1"/>
  <c r="I261" i="2"/>
  <c r="J261" i="2" s="1"/>
  <c r="I265" i="2"/>
  <c r="J265" i="2" s="1"/>
  <c r="I269" i="2"/>
  <c r="J269" i="2" s="1"/>
  <c r="I274" i="2"/>
  <c r="J274" i="2" s="1"/>
  <c r="I279" i="2"/>
  <c r="J279" i="2" s="1"/>
  <c r="I283" i="2"/>
  <c r="J283" i="2" s="1"/>
  <c r="I286" i="2"/>
  <c r="J286" i="2" s="1"/>
  <c r="I291" i="2"/>
  <c r="J291" i="2" s="1"/>
  <c r="I295" i="2"/>
  <c r="J295" i="2" s="1"/>
  <c r="I307" i="2"/>
  <c r="J307" i="2" s="1"/>
  <c r="I311" i="2"/>
  <c r="J311" i="2" s="1"/>
  <c r="I316" i="2"/>
  <c r="J316" i="2" s="1"/>
  <c r="I321" i="2"/>
  <c r="J321" i="2" s="1"/>
  <c r="I326" i="2"/>
  <c r="J326" i="2" s="1"/>
  <c r="I331" i="2"/>
  <c r="J331" i="2" s="1"/>
  <c r="I338" i="2"/>
  <c r="J338" i="2" s="1"/>
  <c r="I346" i="2"/>
  <c r="J346" i="2" s="1"/>
  <c r="I350" i="2"/>
  <c r="J350" i="2" s="1"/>
  <c r="I354" i="2"/>
  <c r="J354" i="2" s="1"/>
  <c r="I358" i="2"/>
  <c r="J358" i="2" s="1"/>
  <c r="I362" i="2"/>
  <c r="J362" i="2" s="1"/>
  <c r="I366" i="2"/>
  <c r="J366" i="2" s="1"/>
  <c r="I370" i="2"/>
  <c r="J370" i="2" s="1"/>
  <c r="I374" i="2"/>
  <c r="J374" i="2" s="1"/>
  <c r="I378" i="2"/>
  <c r="J378" i="2" s="1"/>
  <c r="I382" i="2"/>
  <c r="J382" i="2" s="1"/>
  <c r="I386" i="2"/>
  <c r="J386" i="2" s="1"/>
  <c r="I390" i="2"/>
  <c r="J390" i="2" s="1"/>
  <c r="I394" i="2"/>
  <c r="J394" i="2" s="1"/>
  <c r="I398" i="2"/>
  <c r="J398" i="2" s="1"/>
  <c r="I402" i="2"/>
  <c r="J402" i="2" s="1"/>
  <c r="I406" i="2"/>
  <c r="J406" i="2" s="1"/>
  <c r="I410" i="2"/>
  <c r="J410" i="2" s="1"/>
  <c r="I414" i="2"/>
  <c r="J414" i="2" s="1"/>
  <c r="I418" i="2"/>
  <c r="J418" i="2" s="1"/>
  <c r="I422" i="2"/>
  <c r="J422" i="2" s="1"/>
  <c r="I426" i="2"/>
  <c r="J426" i="2" s="1"/>
  <c r="I430" i="2"/>
  <c r="J430" i="2" s="1"/>
  <c r="I434" i="2"/>
  <c r="J434" i="2" s="1"/>
  <c r="I438" i="2"/>
  <c r="J438" i="2" s="1"/>
  <c r="I442" i="2"/>
  <c r="J442" i="2" s="1"/>
  <c r="I446" i="2"/>
  <c r="J446" i="2" s="1"/>
  <c r="I450" i="2"/>
  <c r="J450" i="2" s="1"/>
  <c r="I454" i="2"/>
  <c r="J454" i="2" s="1"/>
  <c r="I458" i="2"/>
  <c r="J458" i="2" s="1"/>
  <c r="I462" i="2"/>
  <c r="J462" i="2" s="1"/>
  <c r="I466" i="2"/>
  <c r="J466" i="2" s="1"/>
  <c r="I470" i="2"/>
  <c r="J470" i="2" s="1"/>
  <c r="I474" i="2"/>
  <c r="J474" i="2" s="1"/>
  <c r="I478" i="2"/>
  <c r="J478" i="2" s="1"/>
  <c r="I482" i="2"/>
  <c r="J482" i="2" s="1"/>
  <c r="I486" i="2"/>
  <c r="J486" i="2" s="1"/>
  <c r="I490" i="2"/>
  <c r="J490" i="2" s="1"/>
  <c r="I494" i="2"/>
  <c r="J494" i="2" s="1"/>
  <c r="I498" i="2"/>
  <c r="J498" i="2" s="1"/>
  <c r="I502" i="2"/>
  <c r="J502" i="2" s="1"/>
  <c r="I506" i="2"/>
  <c r="J506" i="2" s="1"/>
  <c r="I510" i="2"/>
  <c r="J510" i="2" s="1"/>
  <c r="I514" i="2"/>
  <c r="J514" i="2" s="1"/>
  <c r="I518" i="2"/>
  <c r="J518" i="2" s="1"/>
  <c r="I522" i="2"/>
  <c r="J522" i="2" s="1"/>
  <c r="I525" i="2"/>
  <c r="J525" i="2" s="1"/>
  <c r="I598" i="2"/>
  <c r="J598" i="2" s="1"/>
  <c r="I603" i="2"/>
  <c r="J603" i="2" s="1"/>
  <c r="I607" i="2"/>
  <c r="J607" i="2" s="1"/>
  <c r="I612" i="2"/>
  <c r="J612" i="2" s="1"/>
  <c r="I616" i="2"/>
  <c r="J616" i="2" s="1"/>
  <c r="I620" i="2"/>
  <c r="J620" i="2" s="1"/>
  <c r="I624" i="2"/>
  <c r="J624" i="2" s="1"/>
  <c r="I629" i="2"/>
  <c r="J629" i="2" s="1"/>
  <c r="I633" i="2"/>
  <c r="J633" i="2" s="1"/>
  <c r="I637" i="2"/>
  <c r="J637" i="2" s="1"/>
  <c r="I641" i="2"/>
  <c r="J641" i="2" s="1"/>
  <c r="I645" i="2"/>
  <c r="J645" i="2" s="1"/>
  <c r="I649" i="2"/>
  <c r="J649" i="2" s="1"/>
  <c r="I653" i="2"/>
  <c r="J653" i="2" s="1"/>
  <c r="I657" i="2"/>
  <c r="J657" i="2" s="1"/>
  <c r="I661" i="2"/>
  <c r="J661" i="2" s="1"/>
  <c r="I668" i="2"/>
  <c r="J668" i="2" s="1"/>
  <c r="I672" i="2"/>
  <c r="J672" i="2" s="1"/>
  <c r="I676" i="2"/>
  <c r="J676" i="2" s="1"/>
  <c r="I680" i="2"/>
  <c r="J680" i="2" s="1"/>
  <c r="I684" i="2"/>
  <c r="J684" i="2" s="1"/>
  <c r="I688" i="2"/>
  <c r="J688" i="2" s="1"/>
  <c r="I693" i="2"/>
  <c r="J693" i="2" s="1"/>
  <c r="I697" i="2"/>
  <c r="J697" i="2" s="1"/>
  <c r="I701" i="2"/>
  <c r="J701" i="2" s="1"/>
  <c r="I705" i="2"/>
  <c r="J705" i="2" s="1"/>
  <c r="I709" i="2"/>
  <c r="J709" i="2" s="1"/>
  <c r="I713" i="2"/>
  <c r="J713" i="2" s="1"/>
  <c r="I717" i="2"/>
  <c r="J717" i="2" s="1"/>
  <c r="I726" i="2"/>
  <c r="J726" i="2" s="1"/>
  <c r="I730" i="2"/>
  <c r="J730" i="2" s="1"/>
  <c r="I734" i="2"/>
  <c r="J734" i="2" s="1"/>
  <c r="I738" i="2"/>
  <c r="J738" i="2" s="1"/>
  <c r="I742" i="2"/>
  <c r="J742" i="2" s="1"/>
  <c r="I746" i="2"/>
  <c r="J746" i="2" s="1"/>
  <c r="I750" i="2"/>
  <c r="J750" i="2" s="1"/>
  <c r="I754" i="2"/>
  <c r="J754" i="2" s="1"/>
  <c r="I762" i="2"/>
  <c r="J762" i="2" s="1"/>
  <c r="I767" i="2"/>
  <c r="J767" i="2" s="1"/>
  <c r="I771" i="2"/>
  <c r="J771" i="2" s="1"/>
  <c r="I775" i="2"/>
  <c r="J775" i="2" s="1"/>
  <c r="I779" i="2"/>
  <c r="J779" i="2" s="1"/>
  <c r="I784" i="2"/>
  <c r="J784" i="2" s="1"/>
  <c r="I788" i="2"/>
  <c r="J788" i="2" s="1"/>
  <c r="I792" i="2"/>
  <c r="J792" i="2" s="1"/>
  <c r="I797" i="2"/>
  <c r="J797" i="2" s="1"/>
  <c r="I801" i="2"/>
  <c r="J801" i="2" s="1"/>
  <c r="I805" i="2"/>
  <c r="J805" i="2" s="1"/>
  <c r="I809" i="2"/>
  <c r="J809" i="2" s="1"/>
  <c r="I813" i="2"/>
  <c r="J813" i="2" s="1"/>
  <c r="I817" i="2"/>
  <c r="J817" i="2" s="1"/>
  <c r="I822" i="2"/>
  <c r="J822" i="2" s="1"/>
  <c r="I827" i="2"/>
  <c r="J827" i="2" s="1"/>
  <c r="I831" i="2"/>
  <c r="J831" i="2" s="1"/>
  <c r="I835" i="2"/>
  <c r="J835" i="2" s="1"/>
  <c r="I839" i="2"/>
  <c r="J839" i="2" s="1"/>
  <c r="I843" i="2"/>
  <c r="J843" i="2" s="1"/>
  <c r="I847" i="2"/>
  <c r="J847" i="2" s="1"/>
  <c r="I851" i="2"/>
  <c r="J851" i="2" s="1"/>
  <c r="I855" i="2"/>
  <c r="J855" i="2" s="1"/>
  <c r="I860" i="2"/>
  <c r="J860" i="2" s="1"/>
  <c r="I864" i="2"/>
  <c r="J864" i="2" s="1"/>
  <c r="I868" i="2"/>
  <c r="J868" i="2" s="1"/>
  <c r="I872" i="2"/>
  <c r="J872" i="2" s="1"/>
  <c r="I876" i="2"/>
  <c r="J876" i="2" s="1"/>
  <c r="I880" i="2"/>
  <c r="J880" i="2" s="1"/>
  <c r="I884" i="2"/>
  <c r="J884" i="2" s="1"/>
  <c r="I888" i="2"/>
  <c r="J888" i="2" s="1"/>
  <c r="I892" i="2"/>
  <c r="J892" i="2" s="1"/>
  <c r="I897" i="2"/>
  <c r="J897" i="2" s="1"/>
  <c r="I901" i="2"/>
  <c r="J901" i="2" s="1"/>
  <c r="I905" i="2"/>
  <c r="J905" i="2" s="1"/>
  <c r="I909" i="2"/>
  <c r="J909" i="2" s="1"/>
  <c r="I913" i="2"/>
  <c r="J913" i="2" s="1"/>
  <c r="I917" i="2"/>
  <c r="J917" i="2" s="1"/>
  <c r="I921" i="2"/>
  <c r="J921" i="2" s="1"/>
  <c r="I925" i="2"/>
  <c r="J925" i="2" s="1"/>
  <c r="I929" i="2"/>
  <c r="J929" i="2" s="1"/>
  <c r="I933" i="2"/>
  <c r="J933" i="2" s="1"/>
  <c r="I938" i="2"/>
  <c r="J938" i="2" s="1"/>
  <c r="I944" i="2"/>
  <c r="J944" i="2" s="1"/>
  <c r="I948" i="2"/>
  <c r="J948" i="2" s="1"/>
  <c r="I957" i="2"/>
  <c r="J957" i="2" s="1"/>
  <c r="I961" i="2"/>
  <c r="J961" i="2" s="1"/>
  <c r="I965" i="2"/>
  <c r="J965" i="2" s="1"/>
  <c r="I971" i="2"/>
  <c r="J971" i="2" s="1"/>
  <c r="I977" i="2"/>
  <c r="J977" i="2" s="1"/>
  <c r="I981" i="2"/>
  <c r="J981" i="2" s="1"/>
  <c r="I985" i="2"/>
  <c r="J985" i="2" s="1"/>
  <c r="I989" i="2"/>
  <c r="J989" i="2" s="1"/>
  <c r="I993" i="2"/>
  <c r="J993" i="2" s="1"/>
  <c r="I997" i="2"/>
  <c r="J997" i="2" s="1"/>
  <c r="I1001" i="2"/>
  <c r="J1001" i="2" s="1"/>
  <c r="I1005" i="2"/>
  <c r="J1005" i="2" s="1"/>
  <c r="I1009" i="2"/>
  <c r="J1009" i="2" s="1"/>
  <c r="I1013" i="2"/>
  <c r="J1013" i="2" s="1"/>
  <c r="I1017" i="2"/>
  <c r="J1017" i="2" s="1"/>
  <c r="I1021" i="2"/>
  <c r="J1021" i="2" s="1"/>
  <c r="I1025" i="2"/>
  <c r="J1025" i="2" s="1"/>
  <c r="I1029" i="2"/>
  <c r="J1029" i="2" s="1"/>
  <c r="I1033" i="2"/>
  <c r="J1033" i="2" s="1"/>
  <c r="I1037" i="2"/>
  <c r="J1037" i="2" s="1"/>
  <c r="I1041" i="2"/>
  <c r="J1041" i="2" s="1"/>
  <c r="I1045" i="2"/>
  <c r="J1045" i="2" s="1"/>
  <c r="I1049" i="2"/>
  <c r="J1049" i="2" s="1"/>
  <c r="I1057" i="2"/>
  <c r="J1057" i="2" s="1"/>
  <c r="I1061" i="2"/>
  <c r="J1061" i="2" s="1"/>
  <c r="I1065" i="2"/>
  <c r="J1065" i="2" s="1"/>
  <c r="I1069" i="2"/>
  <c r="J1069" i="2" s="1"/>
  <c r="I1073" i="2"/>
  <c r="J1073" i="2" s="1"/>
  <c r="I1077" i="2"/>
  <c r="J1077" i="2" s="1"/>
  <c r="I1081" i="2"/>
  <c r="J1081" i="2" s="1"/>
  <c r="I1090" i="2"/>
  <c r="J1090" i="2" s="1"/>
  <c r="I1094" i="2"/>
  <c r="J1094" i="2" s="1"/>
  <c r="I1098" i="2"/>
  <c r="J1098" i="2" s="1"/>
  <c r="I1102" i="2"/>
  <c r="J1102" i="2" s="1"/>
  <c r="I1106" i="2"/>
  <c r="J1106" i="2" s="1"/>
  <c r="I1110" i="2"/>
  <c r="J1110" i="2" s="1"/>
  <c r="I1117" i="2"/>
  <c r="J1117" i="2" s="1"/>
  <c r="I1121" i="2"/>
  <c r="J1121" i="2" s="1"/>
  <c r="I1125" i="2"/>
  <c r="J1125" i="2" s="1"/>
  <c r="I1142" i="2"/>
  <c r="J1142" i="2" s="1"/>
  <c r="I1146" i="2"/>
  <c r="J1146" i="2" s="1"/>
  <c r="I1150" i="2"/>
  <c r="J1150" i="2" s="1"/>
  <c r="I1153" i="2"/>
  <c r="J1153" i="2" s="1"/>
  <c r="I1157" i="2"/>
  <c r="J1157" i="2" s="1"/>
  <c r="I1161" i="2"/>
  <c r="J1161" i="2" s="1"/>
  <c r="I1165" i="2"/>
  <c r="J1165" i="2" s="1"/>
  <c r="I1169" i="2"/>
  <c r="J1169" i="2" s="1"/>
  <c r="I1173" i="2"/>
  <c r="J1173" i="2" s="1"/>
  <c r="I1178" i="2"/>
  <c r="J1178" i="2" s="1"/>
  <c r="I1184" i="2"/>
  <c r="J1184" i="2" s="1"/>
  <c r="I1192" i="2"/>
  <c r="J1192" i="2" s="1"/>
  <c r="I1196" i="2"/>
  <c r="J1196" i="2" s="1"/>
  <c r="I1212" i="2"/>
  <c r="J1212" i="2" s="1"/>
  <c r="I1224" i="2"/>
  <c r="J1224" i="2" s="1"/>
  <c r="I1228" i="2"/>
  <c r="J1228" i="2" s="1"/>
  <c r="I1232" i="2"/>
  <c r="J1232" i="2" s="1"/>
  <c r="I1236" i="2"/>
  <c r="J1236" i="2" s="1"/>
  <c r="I1430" i="2"/>
  <c r="J1430" i="2" s="1"/>
  <c r="I1435" i="2"/>
  <c r="J1435" i="2" s="1"/>
  <c r="I1442" i="2"/>
  <c r="J1442" i="2" s="1"/>
  <c r="I1447" i="2"/>
  <c r="J1447" i="2" s="1"/>
  <c r="I1451" i="2"/>
  <c r="J1451" i="2" s="1"/>
  <c r="I1455" i="2"/>
  <c r="J1455" i="2" s="1"/>
  <c r="I1459" i="2"/>
  <c r="J1459" i="2" s="1"/>
  <c r="I1464" i="2"/>
  <c r="J1464" i="2" s="1"/>
  <c r="J610" i="2" l="1"/>
  <c r="I609" i="2"/>
  <c r="S1464" i="2"/>
  <c r="S1447" i="2"/>
  <c r="S1228" i="2"/>
  <c r="S1192" i="2"/>
  <c r="S1169" i="2"/>
  <c r="S1153" i="2"/>
  <c r="S1124" i="2"/>
  <c r="S1105" i="2"/>
  <c r="S1089" i="2"/>
  <c r="S1068" i="2"/>
  <c r="S1052" i="2"/>
  <c r="S1036" i="2"/>
  <c r="S1020" i="2"/>
  <c r="S1004" i="2"/>
  <c r="S988" i="2"/>
  <c r="S969" i="2"/>
  <c r="S934" i="2"/>
  <c r="S918" i="2"/>
  <c r="S902" i="2"/>
  <c r="S885" i="2"/>
  <c r="S869" i="2"/>
  <c r="S852" i="2"/>
  <c r="S836" i="2"/>
  <c r="S819" i="2"/>
  <c r="S802" i="2"/>
  <c r="S785" i="2"/>
  <c r="S759" i="2"/>
  <c r="S743" i="2"/>
  <c r="S714" i="2"/>
  <c r="S698" i="2"/>
  <c r="S681" i="2"/>
  <c r="S662" i="2"/>
  <c r="S646" i="2"/>
  <c r="S630" i="2"/>
  <c r="S613" i="2"/>
  <c r="S523" i="2"/>
  <c r="S507" i="2"/>
  <c r="S491" i="2"/>
  <c r="S479" i="2"/>
  <c r="S463" i="2"/>
  <c r="S447" i="2"/>
  <c r="S431" i="2"/>
  <c r="S415" i="2"/>
  <c r="S399" i="2"/>
  <c r="S383" i="2"/>
  <c r="S367" i="2"/>
  <c r="S351" i="2"/>
  <c r="S327" i="2"/>
  <c r="S308" i="2"/>
  <c r="S287" i="2"/>
  <c r="S266" i="2"/>
  <c r="S249" i="2"/>
  <c r="S217" i="2"/>
  <c r="S199" i="2"/>
  <c r="S186" i="2"/>
  <c r="S170" i="2"/>
  <c r="S148" i="2"/>
  <c r="S129" i="2"/>
  <c r="S111" i="2"/>
  <c r="S94" i="2"/>
  <c r="S81" i="2"/>
  <c r="S64" i="2"/>
  <c r="S44" i="2"/>
  <c r="S29" i="2"/>
  <c r="S1458" i="2"/>
  <c r="S1440" i="2"/>
  <c r="S1235" i="2"/>
  <c r="S1202" i="2"/>
  <c r="S1172" i="2"/>
  <c r="S1149" i="2"/>
  <c r="S1119" i="2"/>
  <c r="S1104" i="2"/>
  <c r="S1083" i="2"/>
  <c r="S1055" i="2"/>
  <c r="S1039" i="2"/>
  <c r="S1023" i="2"/>
  <c r="S1007" i="2"/>
  <c r="S991" i="2"/>
  <c r="S974" i="2"/>
  <c r="S954" i="2"/>
  <c r="S938" i="2"/>
  <c r="S921" i="2"/>
  <c r="S905" i="2"/>
  <c r="S888" i="2"/>
  <c r="S872" i="2"/>
  <c r="S855" i="2"/>
  <c r="S839" i="2"/>
  <c r="S822" i="2"/>
  <c r="S805" i="2"/>
  <c r="S788" i="2"/>
  <c r="S771" i="2"/>
  <c r="S742" i="2"/>
  <c r="S726" i="2"/>
  <c r="S713" i="2"/>
  <c r="S697" i="2"/>
  <c r="S680" i="2"/>
  <c r="S661" i="2"/>
  <c r="S645" i="2"/>
  <c r="S629" i="2"/>
  <c r="S612" i="2"/>
  <c r="S525" i="2"/>
  <c r="S510" i="2"/>
  <c r="S494" i="2"/>
  <c r="S478" i="2"/>
  <c r="S462" i="2"/>
  <c r="S446" i="2"/>
  <c r="S430" i="2"/>
  <c r="S414" i="2"/>
  <c r="S398" i="2"/>
  <c r="S382" i="2"/>
  <c r="S366" i="2"/>
  <c r="S350" i="2"/>
  <c r="S326" i="2"/>
  <c r="S307" i="2"/>
  <c r="S291" i="2"/>
  <c r="S274" i="2"/>
  <c r="S257" i="2"/>
  <c r="S239" i="2"/>
  <c r="S220" i="2"/>
  <c r="S198" i="2"/>
  <c r="S169" i="2"/>
  <c r="S147" i="2"/>
  <c r="S114" i="2"/>
  <c r="S97" i="2"/>
  <c r="S67" i="2"/>
  <c r="S48" i="2"/>
  <c r="S38" i="2"/>
  <c r="S113" i="2"/>
  <c r="S83" i="2"/>
  <c r="S46" i="2"/>
  <c r="S1461" i="2"/>
  <c r="S1445" i="2"/>
  <c r="S1238" i="2"/>
  <c r="S1222" i="2"/>
  <c r="S1167" i="2"/>
  <c r="S1152" i="2"/>
  <c r="S1122" i="2"/>
  <c r="S1107" i="2"/>
  <c r="S1066" i="2"/>
  <c r="S1050" i="2"/>
  <c r="S1034" i="2"/>
  <c r="S1018" i="2"/>
  <c r="S1002" i="2"/>
  <c r="S986" i="2"/>
  <c r="S966" i="2"/>
  <c r="S947" i="2"/>
  <c r="S928" i="2"/>
  <c r="S912" i="2"/>
  <c r="S896" i="2"/>
  <c r="S879" i="2"/>
  <c r="S863" i="2"/>
  <c r="S846" i="2"/>
  <c r="S830" i="2"/>
  <c r="S812" i="2"/>
  <c r="S796" i="2"/>
  <c r="S778" i="2"/>
  <c r="S761" i="2"/>
  <c r="S745" i="2"/>
  <c r="S716" i="2"/>
  <c r="S700" i="2"/>
  <c r="S687" i="2"/>
  <c r="S656" i="2"/>
  <c r="S640" i="2"/>
  <c r="S623" i="2"/>
  <c r="S606" i="2"/>
  <c r="S517" i="2"/>
  <c r="S501" i="2"/>
  <c r="S485" i="2"/>
  <c r="S469" i="2"/>
  <c r="S453" i="2"/>
  <c r="S437" i="2"/>
  <c r="S421" i="2"/>
  <c r="S405" i="2"/>
  <c r="S389" i="2"/>
  <c r="S373" i="2"/>
  <c r="S357" i="2"/>
  <c r="S329" i="2"/>
  <c r="S315" i="2"/>
  <c r="S282" i="2"/>
  <c r="S264" i="2"/>
  <c r="S246" i="2"/>
  <c r="S230" i="2"/>
  <c r="S209" i="2"/>
  <c r="S192" i="2"/>
  <c r="S176" i="2"/>
  <c r="S157" i="2"/>
  <c r="S131" i="2"/>
  <c r="S96" i="2"/>
  <c r="S70" i="2"/>
  <c r="S22" i="2"/>
  <c r="S1456" i="2"/>
  <c r="S1438" i="2"/>
  <c r="S1233" i="2"/>
  <c r="S1197" i="2"/>
  <c r="S1185" i="2"/>
  <c r="S1166" i="2"/>
  <c r="S1121" i="2"/>
  <c r="S1110" i="2"/>
  <c r="S1094" i="2"/>
  <c r="S1073" i="2"/>
  <c r="S1057" i="2"/>
  <c r="S1045" i="2"/>
  <c r="S1029" i="2"/>
  <c r="S1013" i="2"/>
  <c r="S997" i="2"/>
  <c r="S981" i="2"/>
  <c r="S961" i="2"/>
  <c r="S942" i="2"/>
  <c r="S923" i="2"/>
  <c r="S907" i="2"/>
  <c r="S890" i="2"/>
  <c r="S874" i="2"/>
  <c r="S857" i="2"/>
  <c r="S841" i="2"/>
  <c r="S825" i="2"/>
  <c r="S807" i="2"/>
  <c r="S790" i="2"/>
  <c r="S773" i="2"/>
  <c r="S756" i="2"/>
  <c r="S740" i="2"/>
  <c r="S724" i="2"/>
  <c r="S707" i="2"/>
  <c r="S690" i="2"/>
  <c r="S666" i="2"/>
  <c r="S647" i="2"/>
  <c r="S631" i="2"/>
  <c r="S614" i="2"/>
  <c r="S596" i="2"/>
  <c r="S512" i="2"/>
  <c r="S496" i="2"/>
  <c r="S480" i="2"/>
  <c r="S464" i="2"/>
  <c r="S448" i="2"/>
  <c r="S432" i="2"/>
  <c r="S420" i="2"/>
  <c r="S404" i="2"/>
  <c r="S388" i="2"/>
  <c r="S372" i="2"/>
  <c r="S356" i="2"/>
  <c r="S336" i="2"/>
  <c r="S314" i="2"/>
  <c r="S293" i="2"/>
  <c r="S276" i="2"/>
  <c r="S259" i="2"/>
  <c r="S241" i="2"/>
  <c r="S222" i="2"/>
  <c r="S200" i="2"/>
  <c r="S187" i="2"/>
  <c r="S171" i="2"/>
  <c r="S149" i="2"/>
  <c r="S130" i="2"/>
  <c r="S112" i="2"/>
  <c r="S95" i="2"/>
  <c r="S78" i="2"/>
  <c r="S61" i="2"/>
  <c r="S15" i="2"/>
  <c r="S32" i="2"/>
  <c r="S1459" i="2"/>
  <c r="S1442" i="2"/>
  <c r="S1224" i="2"/>
  <c r="S1165" i="2"/>
  <c r="S1150" i="2"/>
  <c r="S1120" i="2"/>
  <c r="S1101" i="2"/>
  <c r="S1080" i="2"/>
  <c r="S1064" i="2"/>
  <c r="S1048" i="2"/>
  <c r="S1032" i="2"/>
  <c r="S1016" i="2"/>
  <c r="S1000" i="2"/>
  <c r="S984" i="2"/>
  <c r="S964" i="2"/>
  <c r="S949" i="2"/>
  <c r="S930" i="2"/>
  <c r="S914" i="2"/>
  <c r="S898" i="2"/>
  <c r="S881" i="2"/>
  <c r="S865" i="2"/>
  <c r="S848" i="2"/>
  <c r="S832" i="2"/>
  <c r="S814" i="2"/>
  <c r="S798" i="2"/>
  <c r="S755" i="2"/>
  <c r="S739" i="2"/>
  <c r="S710" i="2"/>
  <c r="S694" i="2"/>
  <c r="S677" i="2"/>
  <c r="S658" i="2"/>
  <c r="S642" i="2"/>
  <c r="S626" i="2"/>
  <c r="S608" i="2"/>
  <c r="S519" i="2"/>
  <c r="S503" i="2"/>
  <c r="S475" i="2"/>
  <c r="S459" i="2"/>
  <c r="S443" i="2"/>
  <c r="S427" i="2"/>
  <c r="S411" i="2"/>
  <c r="S395" i="2"/>
  <c r="S379" i="2"/>
  <c r="S363" i="2"/>
  <c r="S347" i="2"/>
  <c r="S322" i="2"/>
  <c r="S300" i="2"/>
  <c r="S280" i="2"/>
  <c r="S262" i="2"/>
  <c r="S244" i="2"/>
  <c r="S232" i="2"/>
  <c r="S210" i="2"/>
  <c r="S182" i="2"/>
  <c r="S166" i="2"/>
  <c r="S143" i="2"/>
  <c r="S125" i="2"/>
  <c r="S107" i="2"/>
  <c r="S90" i="2"/>
  <c r="S77" i="2"/>
  <c r="S60" i="2"/>
  <c r="S16" i="2"/>
  <c r="S33" i="2"/>
  <c r="S1454" i="2"/>
  <c r="S1434" i="2"/>
  <c r="S1231" i="2"/>
  <c r="S1195" i="2"/>
  <c r="S1168" i="2"/>
  <c r="S1145" i="2"/>
  <c r="S1127" i="2"/>
  <c r="S1115" i="2"/>
  <c r="S1100" i="2"/>
  <c r="S1079" i="2"/>
  <c r="S1067" i="2"/>
  <c r="S1051" i="2"/>
  <c r="S1035" i="2"/>
  <c r="S1019" i="2"/>
  <c r="S1003" i="2"/>
  <c r="S987" i="2"/>
  <c r="S968" i="2"/>
  <c r="F955" i="2"/>
  <c r="S953" i="2"/>
  <c r="S933" i="2"/>
  <c r="S917" i="2"/>
  <c r="S901" i="2"/>
  <c r="S884" i="2"/>
  <c r="S868" i="2"/>
  <c r="S851" i="2"/>
  <c r="S835" i="2"/>
  <c r="S817" i="2"/>
  <c r="S801" i="2"/>
  <c r="S784" i="2"/>
  <c r="S767" i="2"/>
  <c r="S754" i="2"/>
  <c r="S738" i="2"/>
  <c r="S709" i="2"/>
  <c r="S693" i="2"/>
  <c r="S676" i="2"/>
  <c r="S657" i="2"/>
  <c r="S641" i="2"/>
  <c r="S624" i="2"/>
  <c r="S607" i="2"/>
  <c r="S522" i="2"/>
  <c r="S506" i="2"/>
  <c r="S490" i="2"/>
  <c r="S474" i="2"/>
  <c r="S458" i="2"/>
  <c r="S442" i="2"/>
  <c r="S426" i="2"/>
  <c r="S410" i="2"/>
  <c r="S394" i="2"/>
  <c r="S378" i="2"/>
  <c r="S362" i="2"/>
  <c r="S346" i="2"/>
  <c r="S321" i="2"/>
  <c r="S286" i="2"/>
  <c r="S269" i="2"/>
  <c r="S252" i="2"/>
  <c r="S235" i="2"/>
  <c r="S215" i="2"/>
  <c r="S193" i="2"/>
  <c r="S165" i="2"/>
  <c r="S142" i="2"/>
  <c r="S128" i="2"/>
  <c r="S110" i="2"/>
  <c r="S93" i="2"/>
  <c r="S80" i="2"/>
  <c r="S63" i="2"/>
  <c r="S43" i="2"/>
  <c r="S40" i="2"/>
  <c r="S109" i="2"/>
  <c r="S75" i="2"/>
  <c r="S18" i="2"/>
  <c r="S1457" i="2"/>
  <c r="S1439" i="2"/>
  <c r="S1234" i="2"/>
  <c r="S1194" i="2"/>
  <c r="S1163" i="2"/>
  <c r="S1148" i="2"/>
  <c r="S1118" i="2"/>
  <c r="S1103" i="2"/>
  <c r="S1091" i="2"/>
  <c r="S1062" i="2"/>
  <c r="S1046" i="2"/>
  <c r="S1030" i="2"/>
  <c r="S1014" i="2"/>
  <c r="S998" i="2"/>
  <c r="S982" i="2"/>
  <c r="S962" i="2"/>
  <c r="S943" i="2"/>
  <c r="S924" i="2"/>
  <c r="S908" i="2"/>
  <c r="S891" i="2"/>
  <c r="S875" i="2"/>
  <c r="S859" i="2"/>
  <c r="S842" i="2"/>
  <c r="S826" i="2"/>
  <c r="S808" i="2"/>
  <c r="S791" i="2"/>
  <c r="S774" i="2"/>
  <c r="S757" i="2"/>
  <c r="S741" i="2"/>
  <c r="S712" i="2"/>
  <c r="S696" i="2"/>
  <c r="S683" i="2"/>
  <c r="S671" i="2"/>
  <c r="S652" i="2"/>
  <c r="S636" i="2"/>
  <c r="S619" i="2"/>
  <c r="S602" i="2"/>
  <c r="S513" i="2"/>
  <c r="S497" i="2"/>
  <c r="S481" i="2"/>
  <c r="S465" i="2"/>
  <c r="S449" i="2"/>
  <c r="S433" i="2"/>
  <c r="S417" i="2"/>
  <c r="S401" i="2"/>
  <c r="S385" i="2"/>
  <c r="S369" i="2"/>
  <c r="S353" i="2"/>
  <c r="S325" i="2"/>
  <c r="S310" i="2"/>
  <c r="S277" i="2"/>
  <c r="S260" i="2"/>
  <c r="S242" i="2"/>
  <c r="S223" i="2"/>
  <c r="S205" i="2"/>
  <c r="S188" i="2"/>
  <c r="S172" i="2"/>
  <c r="S151" i="2"/>
  <c r="S127" i="2"/>
  <c r="S88" i="2"/>
  <c r="S62" i="2"/>
  <c r="S31" i="2"/>
  <c r="S1452" i="2"/>
  <c r="S1432" i="2"/>
  <c r="S1229" i="2"/>
  <c r="S1193" i="2"/>
  <c r="S1179" i="2"/>
  <c r="S1162" i="2"/>
  <c r="S1117" i="2"/>
  <c r="S1106" i="2"/>
  <c r="S1090" i="2"/>
  <c r="S1069" i="2"/>
  <c r="S1041" i="2"/>
  <c r="S1025" i="2"/>
  <c r="S1009" i="2"/>
  <c r="S993" i="2"/>
  <c r="S977" i="2"/>
  <c r="S957" i="2"/>
  <c r="S935" i="2"/>
  <c r="S919" i="2"/>
  <c r="S903" i="2"/>
  <c r="S886" i="2"/>
  <c r="S870" i="2"/>
  <c r="S853" i="2"/>
  <c r="S837" i="2"/>
  <c r="S820" i="2"/>
  <c r="S803" i="2"/>
  <c r="S786" i="2"/>
  <c r="S769" i="2"/>
  <c r="S752" i="2"/>
  <c r="S736" i="2"/>
  <c r="S720" i="2"/>
  <c r="S703" i="2"/>
  <c r="S686" i="2"/>
  <c r="S659" i="2"/>
  <c r="S643" i="2"/>
  <c r="S627" i="2"/>
  <c r="S610" i="2"/>
  <c r="S524" i="2"/>
  <c r="S508" i="2"/>
  <c r="S492" i="2"/>
  <c r="S476" i="2"/>
  <c r="S460" i="2"/>
  <c r="S444" i="2"/>
  <c r="S416" i="2"/>
  <c r="S400" i="2"/>
  <c r="S384" i="2"/>
  <c r="S368" i="2"/>
  <c r="S352" i="2"/>
  <c r="S328" i="2"/>
  <c r="S309" i="2"/>
  <c r="S288" i="2"/>
  <c r="S271" i="2"/>
  <c r="S255" i="2"/>
  <c r="S237" i="2"/>
  <c r="S218" i="2"/>
  <c r="S183" i="2"/>
  <c r="S167" i="2"/>
  <c r="S145" i="2"/>
  <c r="S126" i="2"/>
  <c r="S108" i="2"/>
  <c r="S91" i="2"/>
  <c r="S74" i="2"/>
  <c r="S54" i="2"/>
  <c r="S19" i="2"/>
  <c r="S36" i="2"/>
  <c r="S1455" i="2"/>
  <c r="S1435" i="2"/>
  <c r="S1236" i="2"/>
  <c r="S1212" i="2"/>
  <c r="S1178" i="2"/>
  <c r="S1161" i="2"/>
  <c r="S1146" i="2"/>
  <c r="S1116" i="2"/>
  <c r="S1097" i="2"/>
  <c r="S1076" i="2"/>
  <c r="S1060" i="2"/>
  <c r="S1044" i="2"/>
  <c r="S1028" i="2"/>
  <c r="S1012" i="2"/>
  <c r="S996" i="2"/>
  <c r="S980" i="2"/>
  <c r="S960" i="2"/>
  <c r="S945" i="2"/>
  <c r="S926" i="2"/>
  <c r="S910" i="2"/>
  <c r="S893" i="2"/>
  <c r="S877" i="2"/>
  <c r="S861" i="2"/>
  <c r="S844" i="2"/>
  <c r="S828" i="2"/>
  <c r="S810" i="2"/>
  <c r="S793" i="2"/>
  <c r="S768" i="2"/>
  <c r="S751" i="2"/>
  <c r="S735" i="2"/>
  <c r="S723" i="2"/>
  <c r="S706" i="2"/>
  <c r="S689" i="2"/>
  <c r="S673" i="2"/>
  <c r="S654" i="2"/>
  <c r="S638" i="2"/>
  <c r="S621" i="2"/>
  <c r="S604" i="2"/>
  <c r="S515" i="2"/>
  <c r="S499" i="2"/>
  <c r="S471" i="2"/>
  <c r="S455" i="2"/>
  <c r="S439" i="2"/>
  <c r="S423" i="2"/>
  <c r="S407" i="2"/>
  <c r="S391" i="2"/>
  <c r="S375" i="2"/>
  <c r="S359" i="2"/>
  <c r="S339" i="2"/>
  <c r="S318" i="2"/>
  <c r="S296" i="2"/>
  <c r="S275" i="2"/>
  <c r="S258" i="2"/>
  <c r="S240" i="2"/>
  <c r="S225" i="2"/>
  <c r="S207" i="2"/>
  <c r="S178" i="2"/>
  <c r="S162" i="2"/>
  <c r="S139" i="2"/>
  <c r="S120" i="2"/>
  <c r="S102" i="2"/>
  <c r="S73" i="2"/>
  <c r="S53" i="2"/>
  <c r="S20" i="2"/>
  <c r="S37" i="2"/>
  <c r="S1450" i="2"/>
  <c r="S1429" i="2"/>
  <c r="S1227" i="2"/>
  <c r="S1191" i="2"/>
  <c r="S1164" i="2"/>
  <c r="S1141" i="2"/>
  <c r="S1112" i="2"/>
  <c r="S1096" i="2"/>
  <c r="S1075" i="2"/>
  <c r="S1063" i="2"/>
  <c r="S1047" i="2"/>
  <c r="S1031" i="2"/>
  <c r="S1015" i="2"/>
  <c r="S999" i="2"/>
  <c r="S983" i="2"/>
  <c r="S963" i="2"/>
  <c r="S948" i="2"/>
  <c r="S929" i="2"/>
  <c r="S913" i="2"/>
  <c r="S897" i="2"/>
  <c r="S880" i="2"/>
  <c r="S864" i="2"/>
  <c r="S847" i="2"/>
  <c r="S831" i="2"/>
  <c r="S813" i="2"/>
  <c r="S797" i="2"/>
  <c r="S779" i="2"/>
  <c r="S762" i="2"/>
  <c r="S750" i="2"/>
  <c r="S734" i="2"/>
  <c r="S705" i="2"/>
  <c r="S688" i="2"/>
  <c r="S672" i="2"/>
  <c r="S653" i="2"/>
  <c r="S637" i="2"/>
  <c r="S620" i="2"/>
  <c r="S603" i="2"/>
  <c r="S518" i="2"/>
  <c r="S502" i="2"/>
  <c r="S486" i="2"/>
  <c r="S470" i="2"/>
  <c r="S454" i="2"/>
  <c r="S438" i="2"/>
  <c r="S422" i="2"/>
  <c r="S406" i="2"/>
  <c r="S390" i="2"/>
  <c r="S374" i="2"/>
  <c r="S358" i="2"/>
  <c r="S338" i="2"/>
  <c r="S316" i="2"/>
  <c r="S283" i="2"/>
  <c r="S265" i="2"/>
  <c r="S247" i="2"/>
  <c r="S231" i="2"/>
  <c r="S206" i="2"/>
  <c r="S189" i="2"/>
  <c r="S177" i="2"/>
  <c r="S159" i="2"/>
  <c r="S138" i="2"/>
  <c r="S124" i="2"/>
  <c r="S106" i="2"/>
  <c r="S89" i="2"/>
  <c r="S76" i="2"/>
  <c r="S59" i="2"/>
  <c r="S17" i="2"/>
  <c r="S30" i="2"/>
  <c r="S135" i="2"/>
  <c r="S100" i="2"/>
  <c r="S66" i="2"/>
  <c r="S26" i="2"/>
  <c r="S1453" i="2"/>
  <c r="S1433" i="2"/>
  <c r="S1230" i="2"/>
  <c r="S1176" i="2"/>
  <c r="S1159" i="2"/>
  <c r="S1144" i="2"/>
  <c r="S1114" i="2"/>
  <c r="S1099" i="2"/>
  <c r="S1082" i="2"/>
  <c r="S1058" i="2"/>
  <c r="S1042" i="2"/>
  <c r="S1026" i="2"/>
  <c r="S1010" i="2"/>
  <c r="S994" i="2"/>
  <c r="S978" i="2"/>
  <c r="S958" i="2"/>
  <c r="S936" i="2"/>
  <c r="S920" i="2"/>
  <c r="S904" i="2"/>
  <c r="S887" i="2"/>
  <c r="S871" i="2"/>
  <c r="S854" i="2"/>
  <c r="S838" i="2"/>
  <c r="S821" i="2"/>
  <c r="S804" i="2"/>
  <c r="S787" i="2"/>
  <c r="S770" i="2"/>
  <c r="S753" i="2"/>
  <c r="S737" i="2"/>
  <c r="S725" i="2"/>
  <c r="S708" i="2"/>
  <c r="S679" i="2"/>
  <c r="S667" i="2"/>
  <c r="S648" i="2"/>
  <c r="S632" i="2"/>
  <c r="S615" i="2"/>
  <c r="S597" i="2"/>
  <c r="S509" i="2"/>
  <c r="S493" i="2"/>
  <c r="S477" i="2"/>
  <c r="S461" i="2"/>
  <c r="S445" i="2"/>
  <c r="S429" i="2"/>
  <c r="S413" i="2"/>
  <c r="S397" i="2"/>
  <c r="S381" i="2"/>
  <c r="S365" i="2"/>
  <c r="S349" i="2"/>
  <c r="S306" i="2"/>
  <c r="S290" i="2"/>
  <c r="S272" i="2"/>
  <c r="S256" i="2"/>
  <c r="S238" i="2"/>
  <c r="S219" i="2"/>
  <c r="S201" i="2"/>
  <c r="S184" i="2"/>
  <c r="S168" i="2"/>
  <c r="S146" i="2"/>
  <c r="S118" i="2"/>
  <c r="S51" i="2"/>
  <c r="S1465" i="2"/>
  <c r="S1448" i="2"/>
  <c r="S1427" i="2"/>
  <c r="S1225" i="2"/>
  <c r="S1175" i="2"/>
  <c r="S1158" i="2"/>
  <c r="S1143" i="2"/>
  <c r="S1102" i="2"/>
  <c r="S1081" i="2"/>
  <c r="S1065" i="2"/>
  <c r="S1037" i="2"/>
  <c r="S1021" i="2"/>
  <c r="S1005" i="2"/>
  <c r="S989" i="2"/>
  <c r="S971" i="2"/>
  <c r="S950" i="2"/>
  <c r="S931" i="2"/>
  <c r="S915" i="2"/>
  <c r="S899" i="2"/>
  <c r="S882" i="2"/>
  <c r="S866" i="2"/>
  <c r="S849" i="2"/>
  <c r="S833" i="2"/>
  <c r="S815" i="2"/>
  <c r="S799" i="2"/>
  <c r="S782" i="2"/>
  <c r="S765" i="2"/>
  <c r="S748" i="2"/>
  <c r="S732" i="2"/>
  <c r="S715" i="2"/>
  <c r="S699" i="2"/>
  <c r="S682" i="2"/>
  <c r="S655" i="2"/>
  <c r="S639" i="2"/>
  <c r="S622" i="2"/>
  <c r="S605" i="2"/>
  <c r="S520" i="2"/>
  <c r="S504" i="2"/>
  <c r="S488" i="2"/>
  <c r="S472" i="2"/>
  <c r="S456" i="2"/>
  <c r="S440" i="2"/>
  <c r="S412" i="2"/>
  <c r="S396" i="2"/>
  <c r="S380" i="2"/>
  <c r="S364" i="2"/>
  <c r="S348" i="2"/>
  <c r="S324" i="2"/>
  <c r="S304" i="2"/>
  <c r="S284" i="2"/>
  <c r="S267" i="2"/>
  <c r="S250" i="2"/>
  <c r="S233" i="2"/>
  <c r="S208" i="2"/>
  <c r="S179" i="2"/>
  <c r="S163" i="2"/>
  <c r="S140" i="2"/>
  <c r="S121" i="2"/>
  <c r="S103" i="2"/>
  <c r="S87" i="2"/>
  <c r="S69" i="2"/>
  <c r="S50" i="2"/>
  <c r="S23" i="2"/>
  <c r="S39" i="2"/>
  <c r="S1451" i="2"/>
  <c r="S1430" i="2"/>
  <c r="S1232" i="2"/>
  <c r="S1196" i="2"/>
  <c r="S1184" i="2"/>
  <c r="S1173" i="2"/>
  <c r="S1157" i="2"/>
  <c r="S1142" i="2"/>
  <c r="S1109" i="2"/>
  <c r="S1093" i="2"/>
  <c r="S1072" i="2"/>
  <c r="S1056" i="2"/>
  <c r="S1040" i="2"/>
  <c r="S1024" i="2"/>
  <c r="S1008" i="2"/>
  <c r="S992" i="2"/>
  <c r="S975" i="2"/>
  <c r="S941" i="2"/>
  <c r="S922" i="2"/>
  <c r="S906" i="2"/>
  <c r="S889" i="2"/>
  <c r="S873" i="2"/>
  <c r="S856" i="2"/>
  <c r="S840" i="2"/>
  <c r="S823" i="2"/>
  <c r="S806" i="2"/>
  <c r="S789" i="2"/>
  <c r="S776" i="2"/>
  <c r="S764" i="2"/>
  <c r="S747" i="2"/>
  <c r="S731" i="2"/>
  <c r="S719" i="2"/>
  <c r="S702" i="2"/>
  <c r="S685" i="2"/>
  <c r="S669" i="2"/>
  <c r="S650" i="2"/>
  <c r="S634" i="2"/>
  <c r="S617" i="2"/>
  <c r="S599" i="2"/>
  <c r="S511" i="2"/>
  <c r="S495" i="2"/>
  <c r="S483" i="2"/>
  <c r="S467" i="2"/>
  <c r="S451" i="2"/>
  <c r="S435" i="2"/>
  <c r="S419" i="2"/>
  <c r="S403" i="2"/>
  <c r="S387" i="2"/>
  <c r="S371" i="2"/>
  <c r="S355" i="2"/>
  <c r="S335" i="2"/>
  <c r="S312" i="2"/>
  <c r="S292" i="2"/>
  <c r="S270" i="2"/>
  <c r="S253" i="2"/>
  <c r="S221" i="2"/>
  <c r="S203" i="2"/>
  <c r="S190" i="2"/>
  <c r="S174" i="2"/>
  <c r="S153" i="2"/>
  <c r="S133" i="2"/>
  <c r="S116" i="2"/>
  <c r="S98" i="2"/>
  <c r="S68" i="2"/>
  <c r="S49" i="2"/>
  <c r="S24" i="2"/>
  <c r="S1462" i="2"/>
  <c r="S1446" i="2"/>
  <c r="S1239" i="2"/>
  <c r="S1223" i="2"/>
  <c r="S1177" i="2"/>
  <c r="S1160" i="2"/>
  <c r="S1108" i="2"/>
  <c r="S1092" i="2"/>
  <c r="S1059" i="2"/>
  <c r="S1043" i="2"/>
  <c r="S1027" i="2"/>
  <c r="S1011" i="2"/>
  <c r="S995" i="2"/>
  <c r="S979" i="2"/>
  <c r="S959" i="2"/>
  <c r="S944" i="2"/>
  <c r="S925" i="2"/>
  <c r="S909" i="2"/>
  <c r="S892" i="2"/>
  <c r="S876" i="2"/>
  <c r="S860" i="2"/>
  <c r="S843" i="2"/>
  <c r="S827" i="2"/>
  <c r="S809" i="2"/>
  <c r="S792" i="2"/>
  <c r="S775" i="2"/>
  <c r="S746" i="2"/>
  <c r="S730" i="2"/>
  <c r="S717" i="2"/>
  <c r="S701" i="2"/>
  <c r="S684" i="2"/>
  <c r="S668" i="2"/>
  <c r="S649" i="2"/>
  <c r="S633" i="2"/>
  <c r="S616" i="2"/>
  <c r="S598" i="2"/>
  <c r="S514" i="2"/>
  <c r="S498" i="2"/>
  <c r="S482" i="2"/>
  <c r="S466" i="2"/>
  <c r="S450" i="2"/>
  <c r="S434" i="2"/>
  <c r="S418" i="2"/>
  <c r="S402" i="2"/>
  <c r="S386" i="2"/>
  <c r="S370" i="2"/>
  <c r="S354" i="2"/>
  <c r="S331" i="2"/>
  <c r="S311" i="2"/>
  <c r="S295" i="2"/>
  <c r="S279" i="2"/>
  <c r="S261" i="2"/>
  <c r="S243" i="2"/>
  <c r="S224" i="2"/>
  <c r="S202" i="2"/>
  <c r="S185" i="2"/>
  <c r="S173" i="2"/>
  <c r="S152" i="2"/>
  <c r="S119" i="2"/>
  <c r="S101" i="2"/>
  <c r="S71" i="2"/>
  <c r="S52" i="2"/>
  <c r="S21" i="2"/>
  <c r="S34" i="2"/>
  <c r="S123" i="2"/>
  <c r="S92" i="2"/>
  <c r="S56" i="2"/>
  <c r="S35" i="2"/>
  <c r="S1449" i="2"/>
  <c r="S1428" i="2"/>
  <c r="S1226" i="2"/>
  <c r="S1171" i="2"/>
  <c r="S1154" i="2"/>
  <c r="S1126" i="2"/>
  <c r="S1111" i="2"/>
  <c r="S1078" i="2"/>
  <c r="S1054" i="2"/>
  <c r="S1038" i="2"/>
  <c r="S1022" i="2"/>
  <c r="S1006" i="2"/>
  <c r="S990" i="2"/>
  <c r="S972" i="2"/>
  <c r="S951" i="2"/>
  <c r="S932" i="2"/>
  <c r="S916" i="2"/>
  <c r="S900" i="2"/>
  <c r="S883" i="2"/>
  <c r="S867" i="2"/>
  <c r="S850" i="2"/>
  <c r="S834" i="2"/>
  <c r="S816" i="2"/>
  <c r="S800" i="2"/>
  <c r="S783" i="2"/>
  <c r="S766" i="2"/>
  <c r="S749" i="2"/>
  <c r="S733" i="2"/>
  <c r="S721" i="2"/>
  <c r="S704" i="2"/>
  <c r="S660" i="2"/>
  <c r="S644" i="2"/>
  <c r="S628" i="2"/>
  <c r="S611" i="2"/>
  <c r="S521" i="2"/>
  <c r="S505" i="2"/>
  <c r="S489" i="2"/>
  <c r="S473" i="2"/>
  <c r="S457" i="2"/>
  <c r="S441" i="2"/>
  <c r="S425" i="2"/>
  <c r="S409" i="2"/>
  <c r="S393" i="2"/>
  <c r="S377" i="2"/>
  <c r="S361" i="2"/>
  <c r="S345" i="2"/>
  <c r="S298" i="2"/>
  <c r="S285" i="2"/>
  <c r="S268" i="2"/>
  <c r="S251" i="2"/>
  <c r="S234" i="2"/>
  <c r="S214" i="2"/>
  <c r="S197" i="2"/>
  <c r="S180" i="2"/>
  <c r="S164" i="2"/>
  <c r="S141" i="2"/>
  <c r="S105" i="2"/>
  <c r="S42" i="2"/>
  <c r="S1460" i="2"/>
  <c r="S1444" i="2"/>
  <c r="S1237" i="2"/>
  <c r="S1221" i="2"/>
  <c r="S1170" i="2"/>
  <c r="S1151" i="2"/>
  <c r="S1125" i="2"/>
  <c r="S1098" i="2"/>
  <c r="S1077" i="2"/>
  <c r="S1061" i="2"/>
  <c r="S1049" i="2"/>
  <c r="S1033" i="2"/>
  <c r="S1017" i="2"/>
  <c r="S1001" i="2"/>
  <c r="S985" i="2"/>
  <c r="S965" i="2"/>
  <c r="S946" i="2"/>
  <c r="S927" i="2"/>
  <c r="S911" i="2"/>
  <c r="S895" i="2"/>
  <c r="S878" i="2"/>
  <c r="S862" i="2"/>
  <c r="S845" i="2"/>
  <c r="S829" i="2"/>
  <c r="S811" i="2"/>
  <c r="S795" i="2"/>
  <c r="S777" i="2"/>
  <c r="S760" i="2"/>
  <c r="S744" i="2"/>
  <c r="S728" i="2"/>
  <c r="S711" i="2"/>
  <c r="S695" i="2"/>
  <c r="S678" i="2"/>
  <c r="S651" i="2"/>
  <c r="S635" i="2"/>
  <c r="S618" i="2"/>
  <c r="S600" i="2"/>
  <c r="S516" i="2"/>
  <c r="S500" i="2"/>
  <c r="S484" i="2"/>
  <c r="S468" i="2"/>
  <c r="S452" i="2"/>
  <c r="S436" i="2"/>
  <c r="S424" i="2"/>
  <c r="S408" i="2"/>
  <c r="S392" i="2"/>
  <c r="S376" i="2"/>
  <c r="S360" i="2"/>
  <c r="S340" i="2"/>
  <c r="S319" i="2"/>
  <c r="S297" i="2"/>
  <c r="S281" i="2"/>
  <c r="S263" i="2"/>
  <c r="S245" i="2"/>
  <c r="S227" i="2"/>
  <c r="S204" i="2"/>
  <c r="S191" i="2"/>
  <c r="S175" i="2"/>
  <c r="S155" i="2"/>
  <c r="S134" i="2"/>
  <c r="S117" i="2"/>
  <c r="S99" i="2"/>
  <c r="S82" i="2"/>
  <c r="S65" i="2"/>
  <c r="S45" i="2"/>
  <c r="S28" i="2"/>
  <c r="S14" i="2"/>
  <c r="G248" i="2"/>
  <c r="I955" i="2" l="1"/>
  <c r="J955" i="2" s="1"/>
  <c r="G1384" i="2"/>
  <c r="G1388" i="2"/>
  <c r="G1395" i="2"/>
  <c r="G1399" i="2"/>
  <c r="G1403" i="2"/>
  <c r="G1408" i="2"/>
  <c r="G1416" i="2"/>
  <c r="G1420" i="2"/>
  <c r="G1428" i="2"/>
  <c r="G1433" i="2"/>
  <c r="G1440" i="2"/>
  <c r="G1446" i="2"/>
  <c r="G1450" i="2"/>
  <c r="G1454" i="2"/>
  <c r="G1458" i="2"/>
  <c r="G1462" i="2"/>
  <c r="G16" i="2"/>
  <c r="G28" i="2"/>
  <c r="G36" i="2"/>
  <c r="G53" i="2"/>
  <c r="G68" i="2"/>
  <c r="G81" i="2"/>
  <c r="G90" i="2"/>
  <c r="G102" i="2"/>
  <c r="G116" i="2"/>
  <c r="G129" i="2"/>
  <c r="G139" i="2"/>
  <c r="G153" i="2"/>
  <c r="G170" i="2"/>
  <c r="G182" i="2"/>
  <c r="G194" i="2"/>
  <c r="G206" i="2"/>
  <c r="G224" i="2"/>
  <c r="G231" i="2"/>
  <c r="G243" i="2"/>
  <c r="G256" i="2"/>
  <c r="G268" i="2"/>
  <c r="G282" i="2"/>
  <c r="G287" i="2"/>
  <c r="G300" i="2"/>
  <c r="G314" i="2"/>
  <c r="G328" i="2"/>
  <c r="G342" i="2"/>
  <c r="G356" i="2"/>
  <c r="G368" i="2"/>
  <c r="G376" i="2"/>
  <c r="G392" i="2"/>
  <c r="G404" i="2"/>
  <c r="G412" i="2"/>
  <c r="G424" i="2"/>
  <c r="G436" i="2"/>
  <c r="G448" i="2"/>
  <c r="G456" i="2"/>
  <c r="G468" i="2"/>
  <c r="G480" i="2"/>
  <c r="G492" i="2"/>
  <c r="G504" i="2"/>
  <c r="G508" i="2"/>
  <c r="G520" i="2"/>
  <c r="G617" i="2"/>
  <c r="G630" i="2"/>
  <c r="G641" i="2"/>
  <c r="G653" i="2"/>
  <c r="G668" i="2"/>
  <c r="G680" i="2"/>
  <c r="G688" i="2"/>
  <c r="G701" i="2"/>
  <c r="G713" i="2"/>
  <c r="G726" i="2"/>
  <c r="G738" i="2"/>
  <c r="G742" i="2"/>
  <c r="G754" i="2"/>
  <c r="G767" i="2"/>
  <c r="G779" i="2"/>
  <c r="G791" i="2"/>
  <c r="G804" i="2"/>
  <c r="G812" i="2"/>
  <c r="G826" i="2"/>
  <c r="G838" i="2"/>
  <c r="G850" i="2"/>
  <c r="G859" i="2"/>
  <c r="G871" i="2"/>
  <c r="G879" i="2"/>
  <c r="G891" i="2"/>
  <c r="G908" i="2"/>
  <c r="G920" i="2"/>
  <c r="G932" i="2"/>
  <c r="G947" i="2"/>
  <c r="G956" i="2"/>
  <c r="G969" i="2"/>
  <c r="G984" i="2"/>
  <c r="G996" i="2"/>
  <c r="G1008" i="2"/>
  <c r="G1016" i="2"/>
  <c r="G1028" i="2"/>
  <c r="G1040" i="2"/>
  <c r="G1052" i="2"/>
  <c r="G1064" i="2"/>
  <c r="G1072" i="2"/>
  <c r="G1089" i="2"/>
  <c r="G1097" i="2"/>
  <c r="G1109" i="2"/>
  <c r="G1122" i="2"/>
  <c r="G1136" i="2"/>
  <c r="G1148" i="2"/>
  <c r="G1164" i="2"/>
  <c r="G1172" i="2"/>
  <c r="G1187" i="2"/>
  <c r="G1203" i="2"/>
  <c r="G1216" i="2"/>
  <c r="G1228" i="2"/>
  <c r="G1236" i="2"/>
  <c r="G1351" i="2"/>
  <c r="G1385" i="2"/>
  <c r="G1389" i="2"/>
  <c r="G1396" i="2"/>
  <c r="G1400" i="2"/>
  <c r="G1404" i="2"/>
  <c r="G1409" i="2"/>
  <c r="G1417" i="2"/>
  <c r="G1423" i="2"/>
  <c r="G1429" i="2"/>
  <c r="G1434" i="2"/>
  <c r="G1442" i="2"/>
  <c r="G1447" i="2"/>
  <c r="G1451" i="2"/>
  <c r="G1455" i="2"/>
  <c r="G1459" i="2"/>
  <c r="G1464" i="2"/>
  <c r="G20" i="2"/>
  <c r="G32" i="2"/>
  <c r="G49" i="2"/>
  <c r="G64" i="2"/>
  <c r="G77" i="2"/>
  <c r="G94" i="2"/>
  <c r="G107" i="2"/>
  <c r="G120" i="2"/>
  <c r="G133" i="2"/>
  <c r="G148" i="2"/>
  <c r="G166" i="2"/>
  <c r="G178" i="2"/>
  <c r="G190" i="2"/>
  <c r="G198" i="2"/>
  <c r="G220" i="2"/>
  <c r="G239" i="2"/>
  <c r="G247" i="2"/>
  <c r="G260" i="2"/>
  <c r="G272" i="2"/>
  <c r="G292" i="2"/>
  <c r="G306" i="2"/>
  <c r="G319" i="2"/>
  <c r="G335" i="2"/>
  <c r="G352" i="2"/>
  <c r="G364" i="2"/>
  <c r="G380" i="2"/>
  <c r="G388" i="2"/>
  <c r="G400" i="2"/>
  <c r="G416" i="2"/>
  <c r="G428" i="2"/>
  <c r="G440" i="2"/>
  <c r="G452" i="2"/>
  <c r="G464" i="2"/>
  <c r="G476" i="2"/>
  <c r="G488" i="2"/>
  <c r="G500" i="2"/>
  <c r="G516" i="2"/>
  <c r="G600" i="2"/>
  <c r="G613" i="2"/>
  <c r="G626" i="2"/>
  <c r="G634" i="2"/>
  <c r="G645" i="2"/>
  <c r="G661" i="2"/>
  <c r="G672" i="2"/>
  <c r="G684" i="2"/>
  <c r="G697" i="2"/>
  <c r="G709" i="2"/>
  <c r="G722" i="2"/>
  <c r="G734" i="2"/>
  <c r="G750" i="2"/>
  <c r="G758" i="2"/>
  <c r="G771" i="2"/>
  <c r="G784" i="2"/>
  <c r="G796" i="2"/>
  <c r="G808" i="2"/>
  <c r="G821" i="2"/>
  <c r="G834" i="2"/>
  <c r="G846" i="2"/>
  <c r="G863" i="2"/>
  <c r="G875" i="2"/>
  <c r="G883" i="2"/>
  <c r="G896" i="2"/>
  <c r="G904" i="2"/>
  <c r="G916" i="2"/>
  <c r="G928" i="2"/>
  <c r="G943" i="2"/>
  <c r="G960" i="2"/>
  <c r="G975" i="2"/>
  <c r="G988" i="2"/>
  <c r="G1000" i="2"/>
  <c r="G1012" i="2"/>
  <c r="G1024" i="2"/>
  <c r="G1032" i="2"/>
  <c r="G1044" i="2"/>
  <c r="G1056" i="2"/>
  <c r="G1068" i="2"/>
  <c r="G1080" i="2"/>
  <c r="G1105" i="2"/>
  <c r="G1114" i="2"/>
  <c r="G1126" i="2"/>
  <c r="G1157" i="2"/>
  <c r="G1168" i="2"/>
  <c r="G1183" i="2"/>
  <c r="G1194" i="2"/>
  <c r="G1212" i="2"/>
  <c r="G1224" i="2"/>
  <c r="G1232" i="2"/>
  <c r="G1246" i="2"/>
  <c r="G1265" i="2"/>
  <c r="G1280" i="2"/>
  <c r="G1289" i="2"/>
  <c r="G1314" i="2"/>
  <c r="G1328" i="2"/>
  <c r="G1337" i="2"/>
  <c r="G1347" i="2"/>
  <c r="G1360" i="2"/>
  <c r="G1370" i="2"/>
  <c r="G1378" i="2"/>
  <c r="G21" i="2"/>
  <c r="G33" i="2"/>
  <c r="G45" i="2"/>
  <c r="G54" i="2"/>
  <c r="G65" i="2"/>
  <c r="G69" i="2"/>
  <c r="G78" i="2"/>
  <c r="G87" i="2"/>
  <c r="G95" i="2"/>
  <c r="G103" i="2"/>
  <c r="G112" i="2"/>
  <c r="G121" i="2"/>
  <c r="G130" i="2"/>
  <c r="G140" i="2"/>
  <c r="G149" i="2"/>
  <c r="G163" i="2"/>
  <c r="G171" i="2"/>
  <c r="G179" i="2"/>
  <c r="G187" i="2"/>
  <c r="G191" i="2"/>
  <c r="G199" i="2"/>
  <c r="G207" i="2"/>
  <c r="G221" i="2"/>
  <c r="G232" i="2"/>
  <c r="G240" i="2"/>
  <c r="G257" i="2"/>
  <c r="G265" i="2"/>
  <c r="G274" i="2"/>
  <c r="G284" i="2"/>
  <c r="G293" i="2"/>
  <c r="G302" i="2"/>
  <c r="G311" i="2"/>
  <c r="G320" i="2"/>
  <c r="G329" i="2"/>
  <c r="G345" i="2"/>
  <c r="G353" i="2"/>
  <c r="G361" i="2"/>
  <c r="G369" i="2"/>
  <c r="G381" i="2"/>
  <c r="G389" i="2"/>
  <c r="G397" i="2"/>
  <c r="G405" i="2"/>
  <c r="G413" i="2"/>
  <c r="G421" i="2"/>
  <c r="G429" i="2"/>
  <c r="G437" i="2"/>
  <c r="G441" i="2"/>
  <c r="G449" i="2"/>
  <c r="G457" i="2"/>
  <c r="G465" i="2"/>
  <c r="G477" i="2"/>
  <c r="G481" i="2"/>
  <c r="G489" i="2"/>
  <c r="G497" i="2"/>
  <c r="G505" i="2"/>
  <c r="G513" i="2"/>
  <c r="G521" i="2"/>
  <c r="G602" i="2"/>
  <c r="G614" i="2"/>
  <c r="G622" i="2"/>
  <c r="G627" i="2"/>
  <c r="G635" i="2"/>
  <c r="G642" i="2"/>
  <c r="G650" i="2"/>
  <c r="G658" i="2"/>
  <c r="G669" i="2"/>
  <c r="G677" i="2"/>
  <c r="G685" i="2"/>
  <c r="G694" i="2"/>
  <c r="G702" i="2"/>
  <c r="G710" i="2"/>
  <c r="G719" i="2"/>
  <c r="G727" i="2"/>
  <c r="G735" i="2"/>
  <c r="G747" i="2"/>
  <c r="G755" i="2"/>
  <c r="G764" i="2"/>
  <c r="G772" i="2"/>
  <c r="G776" i="2"/>
  <c r="G785" i="2"/>
  <c r="G792" i="2"/>
  <c r="G801" i="2"/>
  <c r="G809" i="2"/>
  <c r="G817" i="2"/>
  <c r="G827" i="2"/>
  <c r="G835" i="2"/>
  <c r="G843" i="2"/>
  <c r="G851" i="2"/>
  <c r="G860" i="2"/>
  <c r="G868" i="2"/>
  <c r="G876" i="2"/>
  <c r="G884" i="2"/>
  <c r="G892" i="2"/>
  <c r="G901" i="2"/>
  <c r="G909" i="2"/>
  <c r="G917" i="2"/>
  <c r="G925" i="2"/>
  <c r="G933" i="2"/>
  <c r="G944" i="2"/>
  <c r="G948" i="2"/>
  <c r="G961" i="2"/>
  <c r="G971" i="2"/>
  <c r="G981" i="2"/>
  <c r="G989" i="2"/>
  <c r="G997" i="2"/>
  <c r="G1005" i="2"/>
  <c r="G1013" i="2"/>
  <c r="G1021" i="2"/>
  <c r="G1029" i="2"/>
  <c r="G1037" i="2"/>
  <c r="G1045" i="2"/>
  <c r="G1053" i="2"/>
  <c r="G1061" i="2"/>
  <c r="G1069" i="2"/>
  <c r="G1077" i="2"/>
  <c r="G1094" i="2"/>
  <c r="G1102" i="2"/>
  <c r="G1110" i="2"/>
  <c r="G1119" i="2"/>
  <c r="G1127" i="2"/>
  <c r="G1137" i="2"/>
  <c r="G1145" i="2"/>
  <c r="G1158" i="2"/>
  <c r="G1162" i="2"/>
  <c r="G1169" i="2"/>
  <c r="G1178" i="2"/>
  <c r="G1188" i="2"/>
  <c r="G1195" i="2"/>
  <c r="G1208" i="2"/>
  <c r="G1217" i="2"/>
  <c r="G1229" i="2"/>
  <c r="G1237" i="2"/>
  <c r="G1243" i="2"/>
  <c r="G1251" i="2"/>
  <c r="G1262" i="2"/>
  <c r="G1271" i="2"/>
  <c r="G1281" i="2"/>
  <c r="G1290" i="2"/>
  <c r="G1316" i="2"/>
  <c r="G1325" i="2"/>
  <c r="G1333" i="2"/>
  <c r="G1344" i="2"/>
  <c r="G1352" i="2"/>
  <c r="G1363" i="2"/>
  <c r="G1371" i="2"/>
  <c r="G1375" i="2"/>
  <c r="G22" i="2"/>
  <c r="G30" i="2"/>
  <c r="G42" i="2"/>
  <c r="G51" i="2"/>
  <c r="G62" i="2"/>
  <c r="G70" i="2"/>
  <c r="G79" i="2"/>
  <c r="G88" i="2"/>
  <c r="G100" i="2"/>
  <c r="G109" i="2"/>
  <c r="G118" i="2"/>
  <c r="G123" i="2"/>
  <c r="G131" i="2"/>
  <c r="G141" i="2"/>
  <c r="G146" i="2"/>
  <c r="G164" i="2"/>
  <c r="G176" i="2"/>
  <c r="G184" i="2"/>
  <c r="G192" i="2"/>
  <c r="G200" i="2"/>
  <c r="G208" i="2"/>
  <c r="G222" i="2"/>
  <c r="G233" i="2"/>
  <c r="G241" i="2"/>
  <c r="G249" i="2"/>
  <c r="G258" i="2"/>
  <c r="G266" i="2"/>
  <c r="G275" i="2"/>
  <c r="G285" i="2"/>
  <c r="G294" i="2"/>
  <c r="G308" i="2"/>
  <c r="G321" i="2"/>
  <c r="G418" i="2"/>
  <c r="G426" i="2"/>
  <c r="G434" i="2"/>
  <c r="G442" i="2"/>
  <c r="G450" i="2"/>
  <c r="G458" i="2"/>
  <c r="G466" i="2"/>
  <c r="G474" i="2"/>
  <c r="G482" i="2"/>
  <c r="G490" i="2"/>
  <c r="G494" i="2"/>
  <c r="G502" i="2"/>
  <c r="G510" i="2"/>
  <c r="G522" i="2"/>
  <c r="G603" i="2"/>
  <c r="G611" i="2"/>
  <c r="G619" i="2"/>
  <c r="G628" i="2"/>
  <c r="G636" i="2"/>
  <c r="G643" i="2"/>
  <c r="G651" i="2"/>
  <c r="G659" i="2"/>
  <c r="G682" i="2"/>
  <c r="G686" i="2"/>
  <c r="G690" i="2"/>
  <c r="G695" i="2"/>
  <c r="G699" i="2"/>
  <c r="G703" i="2"/>
  <c r="G707" i="2"/>
  <c r="G711" i="2"/>
  <c r="G715" i="2"/>
  <c r="G720" i="2"/>
  <c r="G724" i="2"/>
  <c r="G728" i="2"/>
  <c r="G732" i="2"/>
  <c r="G736" i="2"/>
  <c r="G740" i="2"/>
  <c r="G744" i="2"/>
  <c r="G748" i="2"/>
  <c r="G752" i="2"/>
  <c r="G756" i="2"/>
  <c r="G760" i="2"/>
  <c r="G765" i="2"/>
  <c r="G769" i="2"/>
  <c r="G773" i="2"/>
  <c r="G777" i="2"/>
  <c r="G782" i="2"/>
  <c r="G786" i="2"/>
  <c r="G793" i="2"/>
  <c r="G798" i="2"/>
  <c r="G802" i="2"/>
  <c r="G806" i="2"/>
  <c r="G810" i="2"/>
  <c r="G814" i="2"/>
  <c r="G819" i="2"/>
  <c r="G823" i="2"/>
  <c r="G828" i="2"/>
  <c r="G832" i="2"/>
  <c r="G836" i="2"/>
  <c r="G840" i="2"/>
  <c r="G844" i="2"/>
  <c r="G848" i="2"/>
  <c r="G852" i="2"/>
  <c r="G856" i="2"/>
  <c r="G861" i="2"/>
  <c r="G865" i="2"/>
  <c r="G869" i="2"/>
  <c r="G873" i="2"/>
  <c r="G877" i="2"/>
  <c r="G881" i="2"/>
  <c r="G885" i="2"/>
  <c r="G889" i="2"/>
  <c r="G893" i="2"/>
  <c r="G898" i="2"/>
  <c r="G902" i="2"/>
  <c r="G906" i="2"/>
  <c r="G910" i="2"/>
  <c r="G914" i="2"/>
  <c r="G918" i="2"/>
  <c r="G922" i="2"/>
  <c r="G926" i="2"/>
  <c r="G930" i="2"/>
  <c r="G934" i="2"/>
  <c r="G941" i="2"/>
  <c r="G945" i="2"/>
  <c r="G949" i="2"/>
  <c r="G954" i="2"/>
  <c r="G958" i="2"/>
  <c r="G962" i="2"/>
  <c r="G966" i="2"/>
  <c r="G972" i="2"/>
  <c r="G978" i="2"/>
  <c r="G982" i="2"/>
  <c r="G986" i="2"/>
  <c r="G990" i="2"/>
  <c r="G994" i="2"/>
  <c r="G998" i="2"/>
  <c r="G1002" i="2"/>
  <c r="G1006" i="2"/>
  <c r="G1010" i="2"/>
  <c r="G1014" i="2"/>
  <c r="G1018" i="2"/>
  <c r="G1022" i="2"/>
  <c r="G1026" i="2"/>
  <c r="G1030" i="2"/>
  <c r="G1034" i="2"/>
  <c r="G1038" i="2"/>
  <c r="G1042" i="2"/>
  <c r="G1046" i="2"/>
  <c r="G1050" i="2"/>
  <c r="G1054" i="2"/>
  <c r="G1058" i="2"/>
  <c r="G1062" i="2"/>
  <c r="G1066" i="2"/>
  <c r="G1070" i="2"/>
  <c r="G1074" i="2"/>
  <c r="G1078" i="2"/>
  <c r="G1082" i="2"/>
  <c r="G1091" i="2"/>
  <c r="G1095" i="2"/>
  <c r="G1099" i="2"/>
  <c r="G1103" i="2"/>
  <c r="G1107" i="2"/>
  <c r="G1111" i="2"/>
  <c r="G1116" i="2"/>
  <c r="G1120" i="2"/>
  <c r="G1124" i="2"/>
  <c r="G1129" i="2"/>
  <c r="G1134" i="2"/>
  <c r="G1138" i="2"/>
  <c r="G1142" i="2"/>
  <c r="G1146" i="2"/>
  <c r="G1150" i="2"/>
  <c r="G1159" i="2"/>
  <c r="G1166" i="2"/>
  <c r="G1170" i="2"/>
  <c r="G1175" i="2"/>
  <c r="G1179" i="2"/>
  <c r="G1185" i="2"/>
  <c r="G1189" i="2"/>
  <c r="G1193" i="2"/>
  <c r="G1196" i="2"/>
  <c r="G1205" i="2"/>
  <c r="G1209" i="2"/>
  <c r="G1214" i="2"/>
  <c r="G1218" i="2"/>
  <c r="G1222" i="2"/>
  <c r="G1226" i="2"/>
  <c r="G1230" i="2"/>
  <c r="G1234" i="2"/>
  <c r="G1238" i="2"/>
  <c r="G1244" i="2"/>
  <c r="G1248" i="2"/>
  <c r="G1252" i="2"/>
  <c r="G1263" i="2"/>
  <c r="G1267" i="2"/>
  <c r="G1272" i="2"/>
  <c r="G1278" i="2"/>
  <c r="G1282" i="2"/>
  <c r="G1286" i="2"/>
  <c r="G1291" i="2"/>
  <c r="G1296" i="2"/>
  <c r="G1317" i="2"/>
  <c r="G1322" i="2"/>
  <c r="G1326" i="2"/>
  <c r="G1330" i="2"/>
  <c r="G1334" i="2"/>
  <c r="G1339" i="2"/>
  <c r="G1345" i="2"/>
  <c r="G1349" i="2"/>
  <c r="G1353" i="2"/>
  <c r="G1358" i="2"/>
  <c r="G1364" i="2"/>
  <c r="G1368" i="2"/>
  <c r="G1372" i="2"/>
  <c r="G1376" i="2"/>
  <c r="G1382" i="2"/>
  <c r="G1386" i="2"/>
  <c r="G1390" i="2"/>
  <c r="G1397" i="2"/>
  <c r="G1401" i="2"/>
  <c r="G1405" i="2"/>
  <c r="G1414" i="2"/>
  <c r="G1418" i="2"/>
  <c r="G1424" i="2"/>
  <c r="I1424" i="2"/>
  <c r="G1430" i="2"/>
  <c r="G1438" i="2"/>
  <c r="G1444" i="2"/>
  <c r="G1448" i="2"/>
  <c r="G1452" i="2"/>
  <c r="G1456" i="2"/>
  <c r="G1460" i="2"/>
  <c r="G24" i="2"/>
  <c r="G44" i="2"/>
  <c r="G60" i="2"/>
  <c r="G73" i="2"/>
  <c r="G85" i="2"/>
  <c r="G98" i="2"/>
  <c r="G111" i="2"/>
  <c r="G125" i="2"/>
  <c r="G143" i="2"/>
  <c r="G162" i="2"/>
  <c r="G174" i="2"/>
  <c r="G186" i="2"/>
  <c r="G202" i="2"/>
  <c r="G215" i="2"/>
  <c r="G235" i="2"/>
  <c r="G251" i="2"/>
  <c r="G264" i="2"/>
  <c r="G277" i="2"/>
  <c r="G296" i="2"/>
  <c r="G310" i="2"/>
  <c r="G324" i="2"/>
  <c r="G348" i="2"/>
  <c r="G360" i="2"/>
  <c r="G372" i="2"/>
  <c r="G384" i="2"/>
  <c r="G396" i="2"/>
  <c r="G408" i="2"/>
  <c r="G420" i="2"/>
  <c r="G432" i="2"/>
  <c r="G444" i="2"/>
  <c r="G460" i="2"/>
  <c r="G472" i="2"/>
  <c r="G484" i="2"/>
  <c r="G496" i="2"/>
  <c r="G512" i="2"/>
  <c r="G596" i="2"/>
  <c r="G605" i="2"/>
  <c r="G621" i="2"/>
  <c r="G638" i="2"/>
  <c r="G649" i="2"/>
  <c r="G657" i="2"/>
  <c r="G676" i="2"/>
  <c r="G693" i="2"/>
  <c r="G705" i="2"/>
  <c r="G717" i="2"/>
  <c r="G730" i="2"/>
  <c r="G746" i="2"/>
  <c r="G762" i="2"/>
  <c r="G775" i="2"/>
  <c r="G788" i="2"/>
  <c r="G800" i="2"/>
  <c r="G816" i="2"/>
  <c r="G830" i="2"/>
  <c r="G842" i="2"/>
  <c r="G854" i="2"/>
  <c r="G867" i="2"/>
  <c r="G887" i="2"/>
  <c r="G900" i="2"/>
  <c r="G912" i="2"/>
  <c r="G924" i="2"/>
  <c r="G936" i="2"/>
  <c r="G951" i="2"/>
  <c r="G964" i="2"/>
  <c r="G980" i="2"/>
  <c r="G992" i="2"/>
  <c r="G1004" i="2"/>
  <c r="G1020" i="2"/>
  <c r="G1036" i="2"/>
  <c r="G1048" i="2"/>
  <c r="G1060" i="2"/>
  <c r="G1076" i="2"/>
  <c r="G1093" i="2"/>
  <c r="G1101" i="2"/>
  <c r="G1118" i="2"/>
  <c r="G1132" i="2"/>
  <c r="G1144" i="2"/>
  <c r="G1161" i="2"/>
  <c r="G1177" i="2"/>
  <c r="G1191" i="2"/>
  <c r="G1207" i="2"/>
  <c r="G1220" i="2"/>
  <c r="G1250" i="2"/>
  <c r="G1270" i="2"/>
  <c r="G1276" i="2"/>
  <c r="G1284" i="2"/>
  <c r="G1294" i="2"/>
  <c r="G1319" i="2"/>
  <c r="G1324" i="2"/>
  <c r="G1332" i="2"/>
  <c r="G1341" i="2"/>
  <c r="G1356" i="2"/>
  <c r="G1366" i="2"/>
  <c r="G1374" i="2"/>
  <c r="G17" i="2"/>
  <c r="G25" i="2"/>
  <c r="G29" i="2"/>
  <c r="G37" i="2"/>
  <c r="G50" i="2"/>
  <c r="G61" i="2"/>
  <c r="G74" i="2"/>
  <c r="G82" i="2"/>
  <c r="G91" i="2"/>
  <c r="G99" i="2"/>
  <c r="G108" i="2"/>
  <c r="G117" i="2"/>
  <c r="G126" i="2"/>
  <c r="G134" i="2"/>
  <c r="G145" i="2"/>
  <c r="G155" i="2"/>
  <c r="G167" i="2"/>
  <c r="G175" i="2"/>
  <c r="G183" i="2"/>
  <c r="G195" i="2"/>
  <c r="G203" i="2"/>
  <c r="G217" i="2"/>
  <c r="G225" i="2"/>
  <c r="G236" i="2"/>
  <c r="G244" i="2"/>
  <c r="G252" i="2"/>
  <c r="G261" i="2"/>
  <c r="G269" i="2"/>
  <c r="G279" i="2"/>
  <c r="G288" i="2"/>
  <c r="G297" i="2"/>
  <c r="G307" i="2"/>
  <c r="G315" i="2"/>
  <c r="G325" i="2"/>
  <c r="G338" i="2"/>
  <c r="G349" i="2"/>
  <c r="G357" i="2"/>
  <c r="G365" i="2"/>
  <c r="G373" i="2"/>
  <c r="G377" i="2"/>
  <c r="G385" i="2"/>
  <c r="G393" i="2"/>
  <c r="G401" i="2"/>
  <c r="G409" i="2"/>
  <c r="G417" i="2"/>
  <c r="G425" i="2"/>
  <c r="G433" i="2"/>
  <c r="G445" i="2"/>
  <c r="G453" i="2"/>
  <c r="G461" i="2"/>
  <c r="G469" i="2"/>
  <c r="G473" i="2"/>
  <c r="G485" i="2"/>
  <c r="G493" i="2"/>
  <c r="G501" i="2"/>
  <c r="G509" i="2"/>
  <c r="G517" i="2"/>
  <c r="G597" i="2"/>
  <c r="G606" i="2"/>
  <c r="G610" i="2"/>
  <c r="G618" i="2"/>
  <c r="G631" i="2"/>
  <c r="G639" i="2"/>
  <c r="G646" i="2"/>
  <c r="G654" i="2"/>
  <c r="G662" i="2"/>
  <c r="G673" i="2"/>
  <c r="G681" i="2"/>
  <c r="G689" i="2"/>
  <c r="G698" i="2"/>
  <c r="G706" i="2"/>
  <c r="G714" i="2"/>
  <c r="G723" i="2"/>
  <c r="G731" i="2"/>
  <c r="G739" i="2"/>
  <c r="G743" i="2"/>
  <c r="G751" i="2"/>
  <c r="G759" i="2"/>
  <c r="G768" i="2"/>
  <c r="G780" i="2"/>
  <c r="G789" i="2"/>
  <c r="G797" i="2"/>
  <c r="G805" i="2"/>
  <c r="G813" i="2"/>
  <c r="G822" i="2"/>
  <c r="G831" i="2"/>
  <c r="G839" i="2"/>
  <c r="G847" i="2"/>
  <c r="G855" i="2"/>
  <c r="G864" i="2"/>
  <c r="G872" i="2"/>
  <c r="G880" i="2"/>
  <c r="G888" i="2"/>
  <c r="G897" i="2"/>
  <c r="G905" i="2"/>
  <c r="G913" i="2"/>
  <c r="G921" i="2"/>
  <c r="G929" i="2"/>
  <c r="G938" i="2"/>
  <c r="G953" i="2"/>
  <c r="G957" i="2"/>
  <c r="G965" i="2"/>
  <c r="G977" i="2"/>
  <c r="G985" i="2"/>
  <c r="G993" i="2"/>
  <c r="G1001" i="2"/>
  <c r="G1009" i="2"/>
  <c r="G1017" i="2"/>
  <c r="G1025" i="2"/>
  <c r="G1033" i="2"/>
  <c r="G1041" i="2"/>
  <c r="G1049" i="2"/>
  <c r="G1057" i="2"/>
  <c r="G1065" i="2"/>
  <c r="G1073" i="2"/>
  <c r="G1081" i="2"/>
  <c r="G1090" i="2"/>
  <c r="G1098" i="2"/>
  <c r="G1106" i="2"/>
  <c r="G1115" i="2"/>
  <c r="G1123" i="2"/>
  <c r="G1133" i="2"/>
  <c r="G1141" i="2"/>
  <c r="G1149" i="2"/>
  <c r="G1165" i="2"/>
  <c r="G1173" i="2"/>
  <c r="G1184" i="2"/>
  <c r="G1192" i="2"/>
  <c r="G1204" i="2"/>
  <c r="G1213" i="2"/>
  <c r="G1221" i="2"/>
  <c r="G1225" i="2"/>
  <c r="G1233" i="2"/>
  <c r="G1247" i="2"/>
  <c r="G1266" i="2"/>
  <c r="G1277" i="2"/>
  <c r="G1285" i="2"/>
  <c r="G1295" i="2"/>
  <c r="G1320" i="2"/>
  <c r="G1329" i="2"/>
  <c r="G1338" i="2"/>
  <c r="G1348" i="2"/>
  <c r="G1357" i="2"/>
  <c r="G1367" i="2"/>
  <c r="G1379" i="2"/>
  <c r="G18" i="2"/>
  <c r="G26" i="2"/>
  <c r="G34" i="2"/>
  <c r="G46" i="2"/>
  <c r="G56" i="2"/>
  <c r="G66" i="2"/>
  <c r="G75" i="2"/>
  <c r="G83" i="2"/>
  <c r="G92" i="2"/>
  <c r="G96" i="2"/>
  <c r="G105" i="2"/>
  <c r="G113" i="2"/>
  <c r="G127" i="2"/>
  <c r="G135" i="2"/>
  <c r="G151" i="2"/>
  <c r="G157" i="2"/>
  <c r="G168" i="2"/>
  <c r="G172" i="2"/>
  <c r="G180" i="2"/>
  <c r="G188" i="2"/>
  <c r="G196" i="2"/>
  <c r="G204" i="2"/>
  <c r="G218" i="2"/>
  <c r="G227" i="2"/>
  <c r="G237" i="2"/>
  <c r="G245" i="2"/>
  <c r="G253" i="2"/>
  <c r="G262" i="2"/>
  <c r="G270" i="2"/>
  <c r="G280" i="2"/>
  <c r="G290" i="2"/>
  <c r="G298" i="2"/>
  <c r="G304" i="2"/>
  <c r="G312" i="2"/>
  <c r="G316" i="2"/>
  <c r="G326" i="2"/>
  <c r="G331" i="2"/>
  <c r="G339" i="2"/>
  <c r="G346" i="2"/>
  <c r="G350" i="2"/>
  <c r="G354" i="2"/>
  <c r="G358" i="2"/>
  <c r="G362" i="2"/>
  <c r="G366" i="2"/>
  <c r="G370" i="2"/>
  <c r="G374" i="2"/>
  <c r="G378" i="2"/>
  <c r="G382" i="2"/>
  <c r="G386" i="2"/>
  <c r="G390" i="2"/>
  <c r="G394" i="2"/>
  <c r="G398" i="2"/>
  <c r="G402" i="2"/>
  <c r="G406" i="2"/>
  <c r="G410" i="2"/>
  <c r="G414" i="2"/>
  <c r="G422" i="2"/>
  <c r="G430" i="2"/>
  <c r="G438" i="2"/>
  <c r="G446" i="2"/>
  <c r="G454" i="2"/>
  <c r="G462" i="2"/>
  <c r="G470" i="2"/>
  <c r="G478" i="2"/>
  <c r="G486" i="2"/>
  <c r="G498" i="2"/>
  <c r="G506" i="2"/>
  <c r="G514" i="2"/>
  <c r="G518" i="2"/>
  <c r="G598" i="2"/>
  <c r="G607" i="2"/>
  <c r="G615" i="2"/>
  <c r="G623" i="2"/>
  <c r="G632" i="2"/>
  <c r="G647" i="2"/>
  <c r="G655" i="2"/>
  <c r="G666" i="2"/>
  <c r="G670" i="2"/>
  <c r="G674" i="2"/>
  <c r="G678" i="2"/>
  <c r="G15" i="2"/>
  <c r="G19" i="2"/>
  <c r="G23" i="2"/>
  <c r="G27" i="2"/>
  <c r="G31" i="2"/>
  <c r="G35" i="2"/>
  <c r="G43" i="2"/>
  <c r="G48" i="2"/>
  <c r="G52" i="2"/>
  <c r="G59" i="2"/>
  <c r="G63" i="2"/>
  <c r="G67" i="2"/>
  <c r="G71" i="2"/>
  <c r="G76" i="2"/>
  <c r="G80" i="2"/>
  <c r="G84" i="2"/>
  <c r="G89" i="2"/>
  <c r="G93" i="2"/>
  <c r="G97" i="2"/>
  <c r="G101" i="2"/>
  <c r="G106" i="2"/>
  <c r="G110" i="2"/>
  <c r="G114" i="2"/>
  <c r="G119" i="2"/>
  <c r="G124" i="2"/>
  <c r="G128" i="2"/>
  <c r="G132" i="2"/>
  <c r="G138" i="2"/>
  <c r="G142" i="2"/>
  <c r="G147" i="2"/>
  <c r="G152" i="2"/>
  <c r="G159" i="2"/>
  <c r="G165" i="2"/>
  <c r="G169" i="2"/>
  <c r="G173" i="2"/>
  <c r="G177" i="2"/>
  <c r="G181" i="2"/>
  <c r="G185" i="2"/>
  <c r="G189" i="2"/>
  <c r="G193" i="2"/>
  <c r="G197" i="2"/>
  <c r="G201" i="2"/>
  <c r="G205" i="2"/>
  <c r="G214" i="2"/>
  <c r="G219" i="2"/>
  <c r="G223" i="2"/>
  <c r="G230" i="2"/>
  <c r="G234" i="2"/>
  <c r="G238" i="2"/>
  <c r="G242" i="2"/>
  <c r="G246" i="2"/>
  <c r="G250" i="2"/>
  <c r="G255" i="2"/>
  <c r="G259" i="2"/>
  <c r="G263" i="2"/>
  <c r="G267" i="2"/>
  <c r="G271" i="2"/>
  <c r="G276" i="2"/>
  <c r="G281" i="2"/>
  <c r="G286" i="2"/>
  <c r="G291" i="2"/>
  <c r="G295" i="2"/>
  <c r="G299" i="2"/>
  <c r="G305" i="2"/>
  <c r="G309" i="2"/>
  <c r="G313" i="2"/>
  <c r="G318" i="2"/>
  <c r="G322" i="2"/>
  <c r="G327" i="2"/>
  <c r="G333" i="2"/>
  <c r="G340" i="2"/>
  <c r="G347" i="2"/>
  <c r="G351" i="2"/>
  <c r="G355" i="2"/>
  <c r="G359" i="2"/>
  <c r="G363" i="2"/>
  <c r="G367" i="2"/>
  <c r="G371" i="2"/>
  <c r="G375" i="2"/>
  <c r="G379" i="2"/>
  <c r="G383" i="2"/>
  <c r="G387" i="2"/>
  <c r="G391" i="2"/>
  <c r="G395" i="2"/>
  <c r="G399" i="2"/>
  <c r="G403" i="2"/>
  <c r="G407" i="2"/>
  <c r="G411" i="2"/>
  <c r="G415" i="2"/>
  <c r="G419" i="2"/>
  <c r="G423" i="2"/>
  <c r="G427" i="2"/>
  <c r="G431" i="2"/>
  <c r="G435" i="2"/>
  <c r="G439" i="2"/>
  <c r="G443" i="2"/>
  <c r="G447" i="2"/>
  <c r="G451" i="2"/>
  <c r="G455" i="2"/>
  <c r="G459" i="2"/>
  <c r="G463" i="2"/>
  <c r="G467" i="2"/>
  <c r="G471" i="2"/>
  <c r="G475" i="2"/>
  <c r="G479" i="2"/>
  <c r="G483" i="2"/>
  <c r="G487" i="2"/>
  <c r="G491" i="2"/>
  <c r="G495" i="2"/>
  <c r="G499" i="2"/>
  <c r="G503" i="2"/>
  <c r="G507" i="2"/>
  <c r="G511" i="2"/>
  <c r="G515" i="2"/>
  <c r="G519" i="2"/>
  <c r="G523" i="2"/>
  <c r="G599" i="2"/>
  <c r="G604" i="2"/>
  <c r="G608" i="2"/>
  <c r="G612" i="2"/>
  <c r="G616" i="2"/>
  <c r="G620" i="2"/>
  <c r="G624" i="2"/>
  <c r="G629" i="2"/>
  <c r="G633" i="2"/>
  <c r="G637" i="2"/>
  <c r="G640" i="2"/>
  <c r="G644" i="2"/>
  <c r="G648" i="2"/>
  <c r="G652" i="2"/>
  <c r="G656" i="2"/>
  <c r="G660" i="2"/>
  <c r="G667" i="2"/>
  <c r="G671" i="2"/>
  <c r="G675" i="2"/>
  <c r="G679" i="2"/>
  <c r="G683" i="2"/>
  <c r="G687" i="2"/>
  <c r="G692" i="2"/>
  <c r="G696" i="2"/>
  <c r="G700" i="2"/>
  <c r="G704" i="2"/>
  <c r="G708" i="2"/>
  <c r="G712" i="2"/>
  <c r="G716" i="2"/>
  <c r="G721" i="2"/>
  <c r="G725" i="2"/>
  <c r="G729" i="2"/>
  <c r="G733" i="2"/>
  <c r="G737" i="2"/>
  <c r="G741" i="2"/>
  <c r="G745" i="2"/>
  <c r="G749" i="2"/>
  <c r="G753" i="2"/>
  <c r="G757" i="2"/>
  <c r="G761" i="2"/>
  <c r="G766" i="2"/>
  <c r="G770" i="2"/>
  <c r="G774" i="2"/>
  <c r="G778" i="2"/>
  <c r="G783" i="2"/>
  <c r="G787" i="2"/>
  <c r="G790" i="2"/>
  <c r="G795" i="2"/>
  <c r="G799" i="2"/>
  <c r="G803" i="2"/>
  <c r="G807" i="2"/>
  <c r="G811" i="2"/>
  <c r="G815" i="2"/>
  <c r="G820" i="2"/>
  <c r="G825" i="2"/>
  <c r="G829" i="2"/>
  <c r="G833" i="2"/>
  <c r="G837" i="2"/>
  <c r="G841" i="2"/>
  <c r="G845" i="2"/>
  <c r="G849" i="2"/>
  <c r="G853" i="2"/>
  <c r="G857" i="2"/>
  <c r="G862" i="2"/>
  <c r="G866" i="2"/>
  <c r="G870" i="2"/>
  <c r="G874" i="2"/>
  <c r="G878" i="2"/>
  <c r="G882" i="2"/>
  <c r="G886" i="2"/>
  <c r="G890" i="2"/>
  <c r="G895" i="2"/>
  <c r="G899" i="2"/>
  <c r="G903" i="2"/>
  <c r="G907" i="2"/>
  <c r="G911" i="2"/>
  <c r="G915" i="2"/>
  <c r="G919" i="2"/>
  <c r="G923" i="2"/>
  <c r="G927" i="2"/>
  <c r="G931" i="2"/>
  <c r="G935" i="2"/>
  <c r="G942" i="2"/>
  <c r="G946" i="2"/>
  <c r="G950" i="2"/>
  <c r="G955" i="2"/>
  <c r="G959" i="2"/>
  <c r="G963" i="2"/>
  <c r="G968" i="2"/>
  <c r="G974" i="2"/>
  <c r="G979" i="2"/>
  <c r="G983" i="2"/>
  <c r="G987" i="2"/>
  <c r="G991" i="2"/>
  <c r="G995" i="2"/>
  <c r="G999" i="2"/>
  <c r="G1003" i="2"/>
  <c r="G1007" i="2"/>
  <c r="G1011" i="2"/>
  <c r="G1015" i="2"/>
  <c r="G1019" i="2"/>
  <c r="G1023" i="2"/>
  <c r="G1027" i="2"/>
  <c r="G1031" i="2"/>
  <c r="G1035" i="2"/>
  <c r="G1039" i="2"/>
  <c r="G1043" i="2"/>
  <c r="G1047" i="2"/>
  <c r="G1051" i="2"/>
  <c r="G1055" i="2"/>
  <c r="G1059" i="2"/>
  <c r="G1063" i="2"/>
  <c r="G1067" i="2"/>
  <c r="G1071" i="2"/>
  <c r="G1075" i="2"/>
  <c r="G1079" i="2"/>
  <c r="G1083" i="2"/>
  <c r="G1092" i="2"/>
  <c r="G1096" i="2"/>
  <c r="G1100" i="2"/>
  <c r="G1104" i="2"/>
  <c r="G1108" i="2"/>
  <c r="G1113" i="2"/>
  <c r="G1117" i="2"/>
  <c r="G1121" i="2"/>
  <c r="G1125" i="2"/>
  <c r="G1131" i="2"/>
  <c r="G1135" i="2"/>
  <c r="G1139" i="2"/>
  <c r="G1143" i="2"/>
  <c r="G1147" i="2"/>
  <c r="G1151" i="2"/>
  <c r="G1160" i="2"/>
  <c r="G1163" i="2"/>
  <c r="G1167" i="2"/>
  <c r="G1171" i="2"/>
  <c r="G1176" i="2"/>
  <c r="G1186" i="2"/>
  <c r="G1190" i="2"/>
  <c r="G1202" i="2"/>
  <c r="G1206" i="2"/>
  <c r="G1210" i="2"/>
  <c r="G1215" i="2"/>
  <c r="G1219" i="2"/>
  <c r="G1223" i="2"/>
  <c r="G1227" i="2"/>
  <c r="G1231" i="2"/>
  <c r="G1235" i="2"/>
  <c r="G1239" i="2"/>
  <c r="G1245" i="2"/>
  <c r="G1249" i="2"/>
  <c r="G1253" i="2"/>
  <c r="G1264" i="2"/>
  <c r="G1268" i="2"/>
  <c r="G1275" i="2"/>
  <c r="G1279" i="2"/>
  <c r="G1283" i="2"/>
  <c r="G1288" i="2"/>
  <c r="G1292" i="2"/>
  <c r="G1297" i="2"/>
  <c r="G1318" i="2"/>
  <c r="G1323" i="2"/>
  <c r="G1327" i="2"/>
  <c r="G1331" i="2"/>
  <c r="G1336" i="2"/>
  <c r="G1340" i="2"/>
  <c r="G1346" i="2"/>
  <c r="G1350" i="2"/>
  <c r="G1354" i="2"/>
  <c r="G1359" i="2"/>
  <c r="G1365" i="2"/>
  <c r="G1369" i="2"/>
  <c r="G1373" i="2"/>
  <c r="G1377" i="2"/>
  <c r="G1383" i="2"/>
  <c r="G1387" i="2"/>
  <c r="G1394" i="2"/>
  <c r="G1398" i="2"/>
  <c r="G1402" i="2"/>
  <c r="G1407" i="2"/>
  <c r="G1415" i="2"/>
  <c r="G1419" i="2"/>
  <c r="G1427" i="2"/>
  <c r="G1432" i="2"/>
  <c r="G1439" i="2"/>
  <c r="G1445" i="2"/>
  <c r="G1449" i="2"/>
  <c r="G1453" i="2"/>
  <c r="G1457" i="2"/>
  <c r="G1461" i="2"/>
  <c r="G303" i="2"/>
  <c r="G1256" i="2"/>
  <c r="G609" i="2"/>
  <c r="G1257" i="2"/>
  <c r="G1254" i="2"/>
  <c r="G1258" i="2"/>
  <c r="G14" i="2"/>
  <c r="G1242" i="2"/>
  <c r="G1255" i="2"/>
  <c r="G1259" i="2"/>
  <c r="S955" i="2" l="1"/>
  <c r="F1424" i="2"/>
  <c r="S1424" i="2" s="1"/>
  <c r="J1424" i="2"/>
  <c r="F595" i="2"/>
  <c r="I595" i="2"/>
  <c r="J595" i="2" s="1"/>
  <c r="F609" i="2"/>
  <c r="J609" i="2"/>
  <c r="F601" i="2"/>
  <c r="I601" i="2"/>
  <c r="J601" i="2" s="1"/>
  <c r="S609" i="2" l="1"/>
  <c r="S601" i="2"/>
  <c r="S595" i="2"/>
  <c r="G595" i="2"/>
  <c r="G601" i="2"/>
  <c r="G1435" i="2" l="1"/>
  <c r="F248" i="2"/>
  <c r="F1210" i="2"/>
  <c r="S1210" i="2" s="1"/>
  <c r="F1220" i="2"/>
  <c r="S1220" i="2" s="1"/>
  <c r="I248" i="2" l="1"/>
  <c r="J248" i="2" s="1"/>
  <c r="I1242" i="2"/>
  <c r="J1466" i="2" l="1"/>
  <c r="S248" i="2"/>
  <c r="J1242" i="2"/>
  <c r="S1242" i="2"/>
</calcChain>
</file>

<file path=xl/sharedStrings.xml><?xml version="1.0" encoding="utf-8"?>
<sst xmlns="http://schemas.openxmlformats.org/spreadsheetml/2006/main" count="2899" uniqueCount="1511">
  <si>
    <t xml:space="preserve">Приложение </t>
  </si>
  <si>
    <t xml:space="preserve"> Прейскурант </t>
  </si>
  <si>
    <t>Код</t>
  </si>
  <si>
    <t>Наименование работ, услуг</t>
  </si>
  <si>
    <t>Цена без учета НДС, руб.</t>
  </si>
  <si>
    <t xml:space="preserve">Вирусологическая  лаборатория  </t>
  </si>
  <si>
    <t>Определение антигена хантавирусов во внешней среде методом ИФА</t>
  </si>
  <si>
    <t xml:space="preserve">Исследования на энтеровирусы  с отрицательным результатом от людей </t>
  </si>
  <si>
    <t>Типирование выделенных штаммов энтеровирусов с положительным результатом от людей в РН (реакция нейтрализации)</t>
  </si>
  <si>
    <t>Определение антител к гриппу в парных сыворотках с 4 антигенами (РТГА).</t>
  </si>
  <si>
    <t>Определение HBS – антигена в ИФА</t>
  </si>
  <si>
    <t xml:space="preserve">Диагностика поверхностного антигена гепатита В + подтверждающий тест методом ИФА </t>
  </si>
  <si>
    <t>Диагностика антител к вирусу гепатита С + подтверждающий тест методом ИФА</t>
  </si>
  <si>
    <t>Определение в кале вируса гепатита А (антиген) в ИФА.</t>
  </si>
  <si>
    <t>Определение в кале антигена  ротавирусов методом ИФА.</t>
  </si>
  <si>
    <t>Определение антител вируса полиомиелита к 2 типам в одной сыворотке от здоровых людей</t>
  </si>
  <si>
    <t>Определение антигена клещевого энцефалита в клещах</t>
  </si>
  <si>
    <t>Реакция нейтрализации с аутоштаммом парных сывороток от больного на энтеровирусы</t>
  </si>
  <si>
    <t>Исследования на птичий грипп  от людей в РТГА.</t>
  </si>
  <si>
    <t xml:space="preserve">Исследования на птичий грипп биологического материала от людей </t>
  </si>
  <si>
    <t>Вирусологическое исследование  водопроводной (питьевой) воды на энтеровирусы</t>
  </si>
  <si>
    <t>Типирование выделенных штаммов энтеровирусов  в РН (сточная, речная, водопроводная вода) с положительным результатом</t>
  </si>
  <si>
    <t>Исследование воды на ротавирус методом ИФА с использованием макропористого стекла.</t>
  </si>
  <si>
    <t>Исследование воды на антиген А в ИФА с использованием МПС.</t>
  </si>
  <si>
    <t>Бактериологическое исследование воздуха закрытых помещений.</t>
  </si>
  <si>
    <t>Определение антител к ВИЧ 1,2 и антигена р24 ВИЧ - 1 методом ИФА (комплект)</t>
  </si>
  <si>
    <t>Определение антител класс М к Treponema pallidum методом ИФА</t>
  </si>
  <si>
    <t>Реакция микропреципитации (экспресс-реакция на сифилис)</t>
  </si>
  <si>
    <t>Лаборатория особо опасных инфекций</t>
  </si>
  <si>
    <t>Исследование воды на иерсинии методом мембранного фильтрования</t>
  </si>
  <si>
    <t>Исследование методом биопроб на туляремию</t>
  </si>
  <si>
    <t>Идентификация возбудителя туляремии</t>
  </si>
  <si>
    <t>Исследования на псевдотуберкулез серологические от людей и грызунов (РНГА)</t>
  </si>
  <si>
    <t>Бактериологическое исследование на псевдотуберкулез от людей, грызунов, из объектов внешней среды.</t>
  </si>
  <si>
    <t>Исследования на иерсиниоз серологическим методом от людей и грызунов  (РНГА)</t>
  </si>
  <si>
    <t>Бактериологическое исследование на иерсиниоз  от людей, грызунов, из объектов внешней среды</t>
  </si>
  <si>
    <t>Исследования на сыпной тиф методом РНГА  от людей</t>
  </si>
  <si>
    <t>Исследования на бруцеллез реакцией Хеддлсона  от людей</t>
  </si>
  <si>
    <t>Исследования на бруцеллез методом Райта от людей</t>
  </si>
  <si>
    <t>Исследования на ботулизм методом РН с поливалентной сывороткой.</t>
  </si>
  <si>
    <t>Исследования на сибирскую язву от людей и объектов внешней среды бакпосев, биопроба, люм. микроскопия.</t>
  </si>
  <si>
    <t>Исследования на холеру:  контроль питательных сред</t>
  </si>
  <si>
    <t>Исследования на холеру:  бак. метод  - люди по эпид. показаниям</t>
  </si>
  <si>
    <t>Исследования на холеру:  бак. метод - вода,  продукты, гидробионты и другие объекты внешней среды.</t>
  </si>
  <si>
    <t>Исследования на туляремию методом РА от людей</t>
  </si>
  <si>
    <t>Исследования на туляремию методом РНГА  от людей, грызунов</t>
  </si>
  <si>
    <t>Исследования на туляремию методом РНАТ – грызуны, клещи и т. п.</t>
  </si>
  <si>
    <t>Иммуноферментный анализ (ИФА) - определение антигена коксиелл Бернета (Ку-лихорадка) во внешней среде.</t>
  </si>
  <si>
    <t>Исследования на ботулизм методом РН с моновалентными сыворотками.</t>
  </si>
  <si>
    <t>Иммуноферментный анализ (ИФА) - определение антител класса G к токсину Листериолизин О (полуколич. метод) в материале объектов внешней среды</t>
  </si>
  <si>
    <t>Иммуноферментный анализ (ИФА) - определение антител класса G к патогенным лептоспирам в материале из объектов внешней среды</t>
  </si>
  <si>
    <t>Иммуноферментный анализ (ИФА) - определение антител класса М к иерсиниям (полуколич. метод)</t>
  </si>
  <si>
    <t>Иммуноферментный анализ (ИФА) - определение антител класса G к патогенным иерсиниям (полуколич. метод)</t>
  </si>
  <si>
    <t>Иммуноферментный анализ (ИФА) - определение антител класса G к суммарному антигену бруцелл.</t>
  </si>
  <si>
    <t>Определение антител класса А к хламидии трахоматис методом ИФА</t>
  </si>
  <si>
    <t>Определение антител класса М к хламидии трахоматис методом ИФА</t>
  </si>
  <si>
    <t>Определение антител класса G к хламидии трахоматис методом ИФА</t>
  </si>
  <si>
    <t>Определение антител класса М к суммарному антигену бруцелл методом ИФА</t>
  </si>
  <si>
    <t>Определение антител класса А к суммарному антигену бруцелл методом ИФА</t>
  </si>
  <si>
    <t>Определение антител класса А к патогенным иерсиниям методом ИФА (полуколич. метод)</t>
  </si>
  <si>
    <t>Определение антител класса G  к хламидиям пневмонии методом ИФА</t>
  </si>
  <si>
    <t>Определение антител класса А к хламидии пневмонии</t>
  </si>
  <si>
    <t>Определение антител класса М к хламидии пневмонии</t>
  </si>
  <si>
    <t>Автоклавирование при 132 ° С</t>
  </si>
  <si>
    <t>Исследования на иерсиниоз О3 серотипа объемным методом РА от людей и животных</t>
  </si>
  <si>
    <t>Исследования на иерсиниоз О9 серотипа объемным методом РА от людей и животных</t>
  </si>
  <si>
    <t>Исследования на иерсиниоз О5;27 серотипа объемным методом РА от людей и животных</t>
  </si>
  <si>
    <t>Исследования на псевдотуберкулез I серотипа объемным методом РА от людей и животных</t>
  </si>
  <si>
    <t>Исследования на псевдотуберкулез III серотипа объемным методом РА от людей и животных</t>
  </si>
  <si>
    <t>Бактериологическое исследование продуктов на иерсиниоз</t>
  </si>
  <si>
    <t xml:space="preserve">Паразитологическая лаборатория </t>
  </si>
  <si>
    <t>Исследование сыворотки крови на клонорхоз методом ИФА</t>
  </si>
  <si>
    <t>Исследование сыворотки крови на трихинеллез острый методом ИФА</t>
  </si>
  <si>
    <t>Исследование сыворотки крови на трихинеллез хронический методом ИФА</t>
  </si>
  <si>
    <t>Копрологические исследования по Като</t>
  </si>
  <si>
    <t>Копрологические исследования формалин-эфирным методом</t>
  </si>
  <si>
    <t>Копрологические исследования на простейшие кишечника</t>
  </si>
  <si>
    <t>Копрологические исследования по Калантарян (м.флотации)</t>
  </si>
  <si>
    <t>Соскоб с глицерином</t>
  </si>
  <si>
    <t>Соскоб липкой лентой (по Грэхему)</t>
  </si>
  <si>
    <t>Исследование желчи, дуоденального содержимого, мочи, мокроты на личинки и яйца гельминтов , цисты простейших.</t>
  </si>
  <si>
    <t>Макроанализ (идентификация паразитов, их фрагментов).</t>
  </si>
  <si>
    <t>Исследование фекалий на криптоспоридии</t>
  </si>
  <si>
    <t>Исследование мазков крови на малярию</t>
  </si>
  <si>
    <t>Исследование мазков крови на микрофилярии</t>
  </si>
  <si>
    <t>Исследования венозной крови на микрофилярии и других кровепаразитов</t>
  </si>
  <si>
    <t>Исследование сыворотки крови на описторхоз методом ИФА</t>
  </si>
  <si>
    <t>Исследование сыворотки крови  на эхинококкоз методом ИФА</t>
  </si>
  <si>
    <t>Исследование сыворотки крови на  аскаридоз методом ИФА</t>
  </si>
  <si>
    <t>Исследование сыворотки крови  на токсокароз методом ИФА</t>
  </si>
  <si>
    <t>Исследование сыворотки крови на токсоплазмоз острый методом  ИФА</t>
  </si>
  <si>
    <t>Исследование сыворотки крови на лямблиоз методом ИФА</t>
  </si>
  <si>
    <t>Исследования почвы на я/гельминтов</t>
  </si>
  <si>
    <t>Исследования воды  на я/гельминтов</t>
  </si>
  <si>
    <t>Исследования овощей, фруктов, зелени на я/гельминтов</t>
  </si>
  <si>
    <t>Исследования почвы  на цисты патогенных простейших.</t>
  </si>
  <si>
    <t>Исследование воды на цисты лямблий (питьевой, сточной, бассейнов, открытых водоемов).</t>
  </si>
  <si>
    <t>Исследование кала с использованием концентраторов Parasep</t>
  </si>
  <si>
    <t>Исследование соков, нектаров, напитков, плодоовощных и плодово-ягодных пюре на яйца гельминтов и цисты простейших.</t>
  </si>
  <si>
    <t>Обучение на рабочем месте по лабораторной диагностике гельминтозов, протозоозов, малярии по 75-и часовой программе</t>
  </si>
  <si>
    <t>Исследование смывов с предметов окружающей среды на яйца гельминтов (для бассейнов)</t>
  </si>
  <si>
    <t>Подготовка музейных препаратов</t>
  </si>
  <si>
    <t>Контроль обсемененности предметов окружающей среды  методом смыва на цисты лямблий и яйца остриц (ВЛК)</t>
  </si>
  <si>
    <t>Выявление антигена лямблий в фекалиях методом ИФА</t>
  </si>
  <si>
    <t>Исследование сыворотки крови на пневмоцистоз острый методом ИФА</t>
  </si>
  <si>
    <t>Исследование сыворотки крови на пневмоцистоз хронический методом ИФА</t>
  </si>
  <si>
    <t>Исследование положительной сыворотки с указанием титров</t>
  </si>
  <si>
    <t>Контроль обсемененности предметов окружающей среды  методом смывов для ЛПУ (я/гельминтов, ц/лямблий, ооцисты криптоспоридий)</t>
  </si>
  <si>
    <t>Лаборатория исследования методом ПЦР</t>
  </si>
  <si>
    <t xml:space="preserve">Исследование проб биологического материала на вирус Эпштейн-Барра. </t>
  </si>
  <si>
    <t>Исследование проб биологического материала на вирус простого герпеса 1-2 типа</t>
  </si>
  <si>
    <t>Исследование проб биологического материала на цитомегаловирус</t>
  </si>
  <si>
    <t>Исследование проб биологического материала на хламидию трахоматис</t>
  </si>
  <si>
    <t>Исследование проб биологического материала на уреаплазму уреалитикум</t>
  </si>
  <si>
    <t>Исследование проб биологического материала на микоплазму хоминис</t>
  </si>
  <si>
    <t>Исследование проб биологического материала на микоплазму гениталис</t>
  </si>
  <si>
    <t>Исследование проб биологического материала на нейссерию гонореи</t>
  </si>
  <si>
    <t>Исследование проб биологического материала на трихомонас вагиналис</t>
  </si>
  <si>
    <t>Исследование проб биологического материала на гарднерелла вагиналис</t>
  </si>
  <si>
    <t>Исследование проб биологического материала на кандида альбиканс</t>
  </si>
  <si>
    <t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t>
  </si>
  <si>
    <t xml:space="preserve">Исследование проб биологического материала на вирус папилломы человека 16 и 18 типов. </t>
  </si>
  <si>
    <t>Исследование проб биологического материала на микоплазму пневмониэ и хламидофиллу пневмониэ</t>
  </si>
  <si>
    <t xml:space="preserve">Исследование проб биологического материала на биовары уреаплазмы. </t>
  </si>
  <si>
    <t xml:space="preserve">Исследование проб биологического материала для проведения типирования (идентификация субтипов Н5, Н7, Н9) вирусов  гриппа  А </t>
  </si>
  <si>
    <t>Исследование проб биологического материала на бруцеллез.</t>
  </si>
  <si>
    <t xml:space="preserve">Исследование проб биологического материала, внешней среды на сибирскую язву. </t>
  </si>
  <si>
    <t>Исследование проб биологического материала на легионеллез.</t>
  </si>
  <si>
    <t xml:space="preserve">Исследование проб биологического материала на РС - вирус </t>
  </si>
  <si>
    <t xml:space="preserve">Исследование проб биологического материала на аденовирус </t>
  </si>
  <si>
    <t>Исследование проб биологического материала, внешней среды на эшерихиозы методом ПЦР</t>
  </si>
  <si>
    <t>Исследование по идентификации рекомбинантной ДНК генетически модифицированных микроорганизмов (ГММ) в пищевых продуктах (скрининг)</t>
  </si>
  <si>
    <t xml:space="preserve">Смывы с рабочих поверхностей для определения  возможной контаминации </t>
  </si>
  <si>
    <t>Исследование проб биологического материала на коронавирус ТОРС.</t>
  </si>
  <si>
    <t xml:space="preserve">Исследование проб биологического материала, внешней среды на вирус гепатита А </t>
  </si>
  <si>
    <t>Исследование проб биологического материала на вирус гепатита В.</t>
  </si>
  <si>
    <t>Исследование проб биологического материала на вирус гепатита С.</t>
  </si>
  <si>
    <t>Исследование проб биологического материала, клещей  на боррелиоз</t>
  </si>
  <si>
    <t>Исследование проб биологического материала на краснуху.</t>
  </si>
  <si>
    <t>Исследование проб биологического материала на энтеровирусы.</t>
  </si>
  <si>
    <t xml:space="preserve">Исследование проб внешней среды на туляремию. </t>
  </si>
  <si>
    <t xml:space="preserve">Исследование проб биологического материала, внешней среды на холеру </t>
  </si>
  <si>
    <t xml:space="preserve">Исследование проб внешней среды на энтеровирусы . </t>
  </si>
  <si>
    <t xml:space="preserve">Исследование проб биологического материала, внешней среды  на ротавирусы, норовирусы, астровирусы </t>
  </si>
  <si>
    <t>Исследование проб биологического материала на шигеллы, сальмонеллы, кампило бактерии.</t>
  </si>
  <si>
    <t>Исследование проб биологического материала на парагрипп.</t>
  </si>
  <si>
    <t>Исследование проб биологического материала, внешней среды на иерсиниозы методом ПЦР</t>
  </si>
  <si>
    <t>Исследование по идентификации видовой принадлежности рыб семейства лососевых (горбуша-кета-нерка)</t>
  </si>
  <si>
    <t>Исследование проб биологического материала, внешней среды на КУ-лихорадку</t>
  </si>
  <si>
    <t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t>
  </si>
  <si>
    <t>Исследование проб биологического материала на вирус Зика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</si>
  <si>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t>
  </si>
  <si>
    <t>Бактериологическая  лаборатория</t>
  </si>
  <si>
    <t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t>
  </si>
  <si>
    <t>Определение ингибирующих веществ в сыром молоке.</t>
  </si>
  <si>
    <t>Определение количества соматических клеток в сыром молоке.</t>
  </si>
  <si>
    <t>Определение остаточного количества антибиотиков в пищевых продуктах (на один антибиотик).</t>
  </si>
  <si>
    <t>Бактериологическое исследование на БГКП (колиформы)</t>
  </si>
  <si>
    <t>Бактериологическое исследование на стафилококки S. аureus.</t>
  </si>
  <si>
    <t>Бактериологическое исследование на бактерии рода  Proteus.</t>
  </si>
  <si>
    <t>Бактериологическое исследование на сульфитредуцирующие клостридии, мезофильные клостридии</t>
  </si>
  <si>
    <t>Бактериологическое исследование на E.coli</t>
  </si>
  <si>
    <t>Бактериологическое исследование на энтерококки Enterococcus.</t>
  </si>
  <si>
    <t>Бактериологическое исследование на бифидобактерии.</t>
  </si>
  <si>
    <t xml:space="preserve">Бактериологическое исследование на парагемолитический вибрион </t>
  </si>
  <si>
    <t>Бактериологическое исследование на B.cereus.</t>
  </si>
  <si>
    <t>Бактериологическое исследование на листерии Listeria monocytogenes</t>
  </si>
  <si>
    <t>Бактериологическое исследование на синегнойную палочку Ps.aeruginosa.</t>
  </si>
  <si>
    <t>Бактериологическое исследование на Enterobacter sakazakii</t>
  </si>
  <si>
    <t>Бактериологическое исследование на неспорообразующие микроорганизмы</t>
  </si>
  <si>
    <t>Бактериологическое исследование пищевых продуктов на обоснование сроков годности, включая пробоподготовку (без определения листерий)</t>
  </si>
  <si>
    <t>Бактериологическое исследование воды аквапарков</t>
  </si>
  <si>
    <t>Бактериологическое исследование воды питьевой, питьевой, расфасованной в емкости на ОМЧ, ОМЧ 37°С</t>
  </si>
  <si>
    <t>Бактериологическое исследование воды питьевой, расфасованной в емкости на ОМЧ 22°С</t>
  </si>
  <si>
    <t>Бактериологическое исследование воды питьевой, питьевой, расфасованной в емкости на ОКБ, ТКБ, ГКБ</t>
  </si>
  <si>
    <t>Бактериологическое исследование поверхностных водоемов, сточной воды, воды технической на ОКБ, ТКБ.</t>
  </si>
  <si>
    <t>Бактериологическое исследование поверхностных водоемов, сточной воды, воды технической на колифаги.</t>
  </si>
  <si>
    <t>Бактериологическое исследование воды на патогенную микрофлору.</t>
  </si>
  <si>
    <t>Бактериологическое исследование воды в плавательных бассейнах.</t>
  </si>
  <si>
    <t>Бактериологическое исследование воды на легионеллы.</t>
  </si>
  <si>
    <t>Бактериологическое исследование почвы и песка.</t>
  </si>
  <si>
    <t>Бактериологическое исследование воздуха закрытых помещений на общее микробное число (ОМЧ).</t>
  </si>
  <si>
    <t>Бактериологическое исследование воздуха закрытых помещений на S.aureus.</t>
  </si>
  <si>
    <t>Бактериологическое исследование воздуха закрытых помещений на плесневые грибы и дрожжи.</t>
  </si>
  <si>
    <t>Бактериологическое исследование воздуха холодильных камер на плесень</t>
  </si>
  <si>
    <t>Бактериологическое исследование лекарственных форм на стерильность.</t>
  </si>
  <si>
    <t>Бактериологическое исследование на пирогенообразующие микроорганизмы</t>
  </si>
  <si>
    <t>Бактериологическое исследование воды очищенной по фармакопее</t>
  </si>
  <si>
    <t>Определение  микробиологической чистоты лекарственных средств не обладающих и обладающих антимикробной активностью.</t>
  </si>
  <si>
    <t>Бактериологическое исследование лечебной грязи.</t>
  </si>
  <si>
    <t>Бактериологическое исследование средств личной гигиены</t>
  </si>
  <si>
    <t>Бактериологическое исследование парфюмерно-косметической продукции.</t>
  </si>
  <si>
    <t>Бактериологическое исследование игрушек</t>
  </si>
  <si>
    <t>Бактериологическое исследование смывов на стафилококк S.aureus.</t>
  </si>
  <si>
    <t>Бактериологическое исследование смывов на патогенную микрофлору</t>
  </si>
  <si>
    <t>Бактериологическое исследование смывов на ОМЧ (КМАФАнМ, МАФАМ).</t>
  </si>
  <si>
    <t>Бактериологическое исследование смывов на дрожжи, плесень.</t>
  </si>
  <si>
    <t>Бактериологическое исследование смывов на  протеи.</t>
  </si>
  <si>
    <t>Бактериологическое исследование смывов из холодильных камер на  плесень.</t>
  </si>
  <si>
    <t>Бактериологическое исследование смывов на легионеллы.</t>
  </si>
  <si>
    <t>Бактериологическое исследование отделяемого зева, носа на стафилококк (1 исследование)</t>
  </si>
  <si>
    <t xml:space="preserve">Бактериологическое исследование на возбудителей дифтерии (1 исследование).  </t>
  </si>
  <si>
    <t>Бактериологическое исследование на возбудителей коклюша и паракоклюша.</t>
  </si>
  <si>
    <t>Бактериологическое исследование на менингококк</t>
  </si>
  <si>
    <t xml:space="preserve">Бактериологическое исследование на кишечную группу инфекций.  </t>
  </si>
  <si>
    <t>Бактериологическое исследование крови на гемокультуру.</t>
  </si>
  <si>
    <t>Бактериологическое исследование крови на стерильность</t>
  </si>
  <si>
    <t xml:space="preserve">Бактериологическое исследование на дисбактериоз. </t>
  </si>
  <si>
    <t>Определение устойчивости микроорганизмов к дезинфектантам</t>
  </si>
  <si>
    <t>Бактериологическое исследование кала на условно-патогенную микрофлору</t>
  </si>
  <si>
    <t>Бактериологическое исследование клинического материала на дрожжевые грибы рода Candida</t>
  </si>
  <si>
    <t>Серологическое исследование на коклюш, паракоклюш с одним диагностикумом</t>
  </si>
  <si>
    <t>Серологическое исследование на тиф и паратифы с одним диагностикумом (реакция Видаля)</t>
  </si>
  <si>
    <t>Микробиологические исследования по контролю качества камерной дезинфекции (9 биотестов)</t>
  </si>
  <si>
    <t>Микробиологические исследования по контролю качества камерной дезинфекции (15 биотестов)</t>
  </si>
  <si>
    <t>Биологический контроль работы парового стерилизатора ( 5 тестов)</t>
  </si>
  <si>
    <t>Стерилизация изделий медицинского назначения (1 цикл)</t>
  </si>
  <si>
    <t>Биологический контроль работы паровых и воздушных стерилизаторов с использованием индикаторов биологического контроля заказчика</t>
  </si>
  <si>
    <t xml:space="preserve">Лаборатория  физико-химических методов исследования  </t>
  </si>
  <si>
    <t>Определение ферропримесей в сахаре.</t>
  </si>
  <si>
    <t>Определение массовой доли редуцирующих веществ в сахаре.</t>
  </si>
  <si>
    <t>Определение цветности сахара.</t>
  </si>
  <si>
    <t>Определение внешнего вида, запаха, вкуса и чистоты раствора сахара.</t>
  </si>
  <si>
    <t>Определение массовой доли мелочи в сахаре-рафинаде.</t>
  </si>
  <si>
    <t>Определение органолептических показателей продовольственного сырья, пищевых продуктов.</t>
  </si>
  <si>
    <t>Определение массовой доли экстрактивных веществ в кофе.</t>
  </si>
  <si>
    <t>Определение массовой доли экстрактивных водорастворимых веществ в чае.</t>
  </si>
  <si>
    <t>Определение массовой доли белка в продовольственном сырье, пищевых продуктов.</t>
  </si>
  <si>
    <t>Расчет одного блюда на калорийность по Экземплярскому.</t>
  </si>
  <si>
    <t>Определение массовой доли осадка в растительном масле.</t>
  </si>
  <si>
    <t>Определение доли влаги и сухих веществ при определенной температуре и фиксированном времени в пищевых продуктах.</t>
  </si>
  <si>
    <t xml:space="preserve">Определение содержания этилового спирта в продуктах переработки плодов и овощей </t>
  </si>
  <si>
    <t>Определение влаги и сухих веществ до постоянного веса в пищевых продуктах</t>
  </si>
  <si>
    <t>Определение зольности в продовольственном сырье, пищевых продуктах</t>
  </si>
  <si>
    <t>Определение массовой доли крахмала в мясных изделиях (с определением лактозы), молокосодержащих и молочных составных</t>
  </si>
  <si>
    <t>Определение массовой доли сухих веществ рефрактометрическим методом в продовольственном сырье, пищевых продуктах</t>
  </si>
  <si>
    <t>Определение массовой доли неомыляемых веществ в растительных маслах  и натуральных жирных кислотах</t>
  </si>
  <si>
    <t>Определение массовой доли не жировых примесей и  объемной доли отстоя в растительных маслах</t>
  </si>
  <si>
    <t>Определение  массовой доли фосфорсодержащих веществ в растительных маслах</t>
  </si>
  <si>
    <t>Определение РН в продовольственном сырье, пищевых продуктах</t>
  </si>
  <si>
    <t>Определение объемной доли этилового спирта  и массовой доли действительного экстракта в пиве</t>
  </si>
  <si>
    <t xml:space="preserve">Определение ртути в продовольственном сырье и пищевых продуктах </t>
  </si>
  <si>
    <t xml:space="preserve">Определение железа в продовольственном сырье и пищевых продуктах </t>
  </si>
  <si>
    <t xml:space="preserve">Определение хрома в продовольственном сырье и пищевых продуктах </t>
  </si>
  <si>
    <t xml:space="preserve">Определение никеля в продовольственном сырье и пищевых продуктах </t>
  </si>
  <si>
    <t>Качественное определение перекиси водорода в молочной продукции</t>
  </si>
  <si>
    <t>Определение готовности концентратов  в пищевых продуктов не требующих варки</t>
  </si>
  <si>
    <t>Исследование пищевых продуктов на: массу изделия, долю начинки, глазури, толщину тестовой оболочки, толщину в местах заделки, объем продукции и т.д.</t>
  </si>
  <si>
    <t>Определение массовой доли фосфора в пищевых продуктах</t>
  </si>
  <si>
    <t>Определение содержания вомитоксина (дезоксиниваленола)  в  продовольственном сырье, пищевых продуктах</t>
  </si>
  <si>
    <t>Определение массовой доли олова в продовольственном сырье, пищевых продуктах</t>
  </si>
  <si>
    <t>Определение массовой доли (массовой концентрации) железа в продовольственном сырье, пищевых продуктах фотометрическим методом</t>
  </si>
  <si>
    <t>Качественное определение аммиака в молочной продукции</t>
  </si>
  <si>
    <t>Определение массовой доли влаги в обезжиренном веществе (сухой обезжиренный молочный остаток) в молочных продуктах</t>
  </si>
  <si>
    <t>Определение цвета пива</t>
  </si>
  <si>
    <t>Определение  содержания зеараленона  в  продовольственном сырье, пищевых продуктах</t>
  </si>
  <si>
    <t>Определение  содержания патулина  в  продовольственном сырье, пищевых продуктах</t>
  </si>
  <si>
    <t>Определение  массовой доли гистамина в рыбе  и рыбных продуктах с построением град.графика для каждой пробы</t>
  </si>
  <si>
    <t>Определение содержания афлатоксина В1  в  продовольственном сырье, пищевых продуктах</t>
  </si>
  <si>
    <t>Определение  содержания афлатоксина М1 в продовольственном сырье, пищевых продуктах</t>
  </si>
  <si>
    <t>Определение содержания витамина С в готовых пищевых  продуктах.</t>
  </si>
  <si>
    <t>Определение массовой доли нитритов в мясных продуктах</t>
  </si>
  <si>
    <t>Определение стойкости эмульсии  в майонезе</t>
  </si>
  <si>
    <t>Определение массовой доли жира методом Сокслета в пищевых продуктах и продовольственном сырье</t>
  </si>
  <si>
    <t>Определение массовой доли жира методом Гербера в  пищевых продуктах, продовольственном сырье</t>
  </si>
  <si>
    <t>Определение  массовой доли жира экстракционно-весовым методом в  продовольственном сырье, пищевых продуктах</t>
  </si>
  <si>
    <t>Определение  массовой доли поваренной соли   в пищевых продуктах</t>
  </si>
  <si>
    <t>Определение  массовой доли сахара в кондитерских изделиях, пищевых продуктах</t>
  </si>
  <si>
    <t>Определение посторонних примесей в пищевых продуктах</t>
  </si>
  <si>
    <t>Определение  металломагнитной примеси в пищевых продуктах</t>
  </si>
  <si>
    <t>Определение массовой доли минеральных примесей в пищевых продуктах</t>
  </si>
  <si>
    <t>Определение перекисного числа в растительных маслах</t>
  </si>
  <si>
    <t>Определение перекисного числа в животных  жирах</t>
  </si>
  <si>
    <t>Определение кислотного числа в жировой продукции</t>
  </si>
  <si>
    <t>Качественное  определение соды в молоке, молочной продукции</t>
  </si>
  <si>
    <t>Определения пастеризации  в молоке, молочной продукции</t>
  </si>
  <si>
    <t>Определение остаточной активности кислой фосфатазы в вареных колбасных изделиях</t>
  </si>
  <si>
    <t>Определение растворимости пищевых продуктов</t>
  </si>
  <si>
    <t>Определение  массовой доли мышьяка в продовольственном сырье, пищевых продуктах</t>
  </si>
  <si>
    <t>Определение кислотности в пищевых продуктах</t>
  </si>
  <si>
    <t>Определение кислотности в консервах</t>
  </si>
  <si>
    <t>Определение массовой доли глазури в рыбе</t>
  </si>
  <si>
    <t>Определение кислотности  жировой фазы в коровьем масле и спрэдах продукции</t>
  </si>
  <si>
    <t>Определение объемной доли этилового спирта  (крепость) в алкогольной продукции</t>
  </si>
  <si>
    <t>Определение  продолжительности растворения сахара в воде</t>
  </si>
  <si>
    <t>Определение массовой доли нитрата в овощах потенциометрическим методом</t>
  </si>
  <si>
    <t>Определение рефракции в растительных маслах</t>
  </si>
  <si>
    <t>Определение массовой доли осадка в соках и экстрактах</t>
  </si>
  <si>
    <t>Определение массовой доли сорбиновой кислоты в пищевых продуктах фотометрическим методом</t>
  </si>
  <si>
    <t>Определение массовой доли бензойной кислоты в пищевых продуктах фотометрическим методом</t>
  </si>
  <si>
    <t>Определение массовой доли летучих кислот в винодельческой продукции</t>
  </si>
  <si>
    <t>Определение массовой концентрации общей и свободной сернистой кислоты в винодельческой продукции</t>
  </si>
  <si>
    <t>Определение массовой доли двуокиси углерода в пиве и безалкогольных напитках</t>
  </si>
  <si>
    <t>Определение объемной доли метилового спирта в коньяках</t>
  </si>
  <si>
    <t>Определение стойкости пива и безалкогольных напитков</t>
  </si>
  <si>
    <t>Определение качества термической обработки мясных кулинарных изделий из рубленого мяса</t>
  </si>
  <si>
    <t>Определение массовой доли окисленных веществ во фритюрном жире</t>
  </si>
  <si>
    <t>Определение массовой доли  золы нерастворимой в 10 % соляной кислоте</t>
  </si>
  <si>
    <t>Определение  массовой доли редуцирующих сахаров и сахарозы в мёде</t>
  </si>
  <si>
    <t>Качественное определение гидрокисметилфурфураля (оксиметилфурфурола) в мёде</t>
  </si>
  <si>
    <t>Определение диастазного числа в мёде</t>
  </si>
  <si>
    <t>Определение содержания механических примесей в меде</t>
  </si>
  <si>
    <t>Определение никеля, хрома в табачных изделиях</t>
  </si>
  <si>
    <t xml:space="preserve">Определение массовой доли хлеба в кулинарных изделиях и полуфабрикатах из рубленого мяса </t>
  </si>
  <si>
    <t>Определение растворимости яичного порошка</t>
  </si>
  <si>
    <t>Определение наличия продуктов первичного распада белков в бульоне</t>
  </si>
  <si>
    <t>Определение перекисного числа в свежем мясе птицы</t>
  </si>
  <si>
    <t>Определение плотности молочной продукции</t>
  </si>
  <si>
    <t>Определение индекса растворимости в молочной продукции</t>
  </si>
  <si>
    <t>Определение щелочности в кондитерских изделиях</t>
  </si>
  <si>
    <t>Определение массовой доли бензапирена в пищевых продуктах   методом высокоэффективной хроматографии</t>
  </si>
  <si>
    <t>Определение  массовой доли N-нитрозаминов в продовольственном сырье и пищевых продуктах методом.</t>
  </si>
  <si>
    <t>Определение подлинности водки</t>
  </si>
  <si>
    <t>Газохроматографический метод определения  содержания токсичных микропримесей</t>
  </si>
  <si>
    <t>Определение йода в поваренной соли</t>
  </si>
  <si>
    <t>Определение массовой концентрации йода в пищевых продуктах и продовольственном сырье, пищевых и биологически-активных добавках методом ИВА</t>
  </si>
  <si>
    <t>Определение остаточных количеств левомицитина в продуктах животного происхождения методом имунноферментного анализа (на 1 пробу)</t>
  </si>
  <si>
    <t>Определение содержания нитратов в продуктах переработки плодов и овощей, мясной продукции, сырах фотометрическим методом</t>
  </si>
  <si>
    <t>Определение содержания витамина В1 в продовольственном сырье, пищевых продуктах</t>
  </si>
  <si>
    <t>Определение содержания витамина В2  в продовольственном сырье, пищевых продуктах</t>
  </si>
  <si>
    <t>Определение оксиметилфурфурола в продуктах переработки плодов и овощей.</t>
  </si>
  <si>
    <t>Определение влажности в муке</t>
  </si>
  <si>
    <t>Определение зольности в муке</t>
  </si>
  <si>
    <t>Определение минеральной примеси в муке</t>
  </si>
  <si>
    <t>Определение количества и качества клейковины в муке</t>
  </si>
  <si>
    <t>Определение крупности помола в муке, степени помола в натуральном кофе</t>
  </si>
  <si>
    <t>Определение зараженности и загрязненности вредителями в муке, крупах</t>
  </si>
  <si>
    <t>Определение белизны в муке</t>
  </si>
  <si>
    <t>Определение числа падений муке</t>
  </si>
  <si>
    <t>Пробная выпечка с определением зараженности возбудителем "картофельной болезни" хлеба</t>
  </si>
  <si>
    <t>Определение влажности в хлебобулочных изделиях</t>
  </si>
  <si>
    <t>Определение кислотности в хлебобулочных изделиях</t>
  </si>
  <si>
    <t>Определение пористости в хлебобулочных изделиях</t>
  </si>
  <si>
    <t>Определение кислотного числа жира в муке и зерне</t>
  </si>
  <si>
    <t>Определение примесей растительного происхождения, органических примесей в продовольственном сырье и пищевых продуктах</t>
  </si>
  <si>
    <t>Определение влажности в макаронных изделиях</t>
  </si>
  <si>
    <t>Определение кислотности в макаронных изделиях</t>
  </si>
  <si>
    <t>Определение метало магнитных примесей в макаронных изделиях</t>
  </si>
  <si>
    <t>Определение Т-2 токсина в муке и хлебобулочных изделиях</t>
  </si>
  <si>
    <t>Определение сохранности формы сваренных макаронных изделий</t>
  </si>
  <si>
    <t>Определение сухого вещества, перешедшего в варочную воду( макаронные изделия)</t>
  </si>
  <si>
    <t>Определение наличия лома и крошки в макаронных и хлебобулочных изделиях</t>
  </si>
  <si>
    <t>Определение автолитичной активности муки</t>
  </si>
  <si>
    <t>Определение цветного числа в маслах растительных</t>
  </si>
  <si>
    <t>Определение мыла  в маслах растительных (качественная реакция)</t>
  </si>
  <si>
    <t>Определение содержания магния в пищевых продуктах методом атомно абсорбционной спектрометрии</t>
  </si>
  <si>
    <t>Определение содержания кальция в пищевых продуктах методом атомно абсорбционной спектрометрии</t>
  </si>
  <si>
    <t>Определение содержания калия в пищевых продуктах методом атомно абсорбционной спектрометрии</t>
  </si>
  <si>
    <t>Определение содержания натрия в пищевых продуктах методом атомно абсорбционной спектрометрии</t>
  </si>
  <si>
    <t xml:space="preserve">Определение содержания гидроксиметилфурфураля (оксиметилфурфурола) в мёде </t>
  </si>
  <si>
    <t>Определение высших спиртов  в коньяках и коньячных спиртах</t>
  </si>
  <si>
    <t xml:space="preserve">Определение средних эфиров в коньяках и коньячных спиртах </t>
  </si>
  <si>
    <t xml:space="preserve">Определение альдегидов в винах, коньяках и коньячных спиртах </t>
  </si>
  <si>
    <t>Изделия кондитерские. Методика определения массовой доли общей сернистой кислоты</t>
  </si>
  <si>
    <t>Определение массовой доли воды в мёде рефрактометрическим методом</t>
  </si>
  <si>
    <t>Определение массовой доли костных включений в продуктах переработки мяса птицы</t>
  </si>
  <si>
    <t>Определение содержания сухого обезжиренного остатка какао, общего сухого остатка какао в шоколадных изделиях</t>
  </si>
  <si>
    <t>Определение массовой доли свободных жирных кислот в пересчете на олеиновую кислоту в жире сухого яичного желтка и яичного порошка</t>
  </si>
  <si>
    <t>Определение содержания сухого обезжиренного остатка молока в шоколадных изделиях с молоком</t>
  </si>
  <si>
    <t>Определение содержания дубильных веществ (в пересчете на татин) в растительном сырье, в БАД на основе растительного масла</t>
  </si>
  <si>
    <t>Определение массовой доли витамина Е (токоферола) в молочных продуктах для детского питания, обогащенных витамином Е</t>
  </si>
  <si>
    <t>Определение массовой доли витамина Е (токоферола) в маслах растительных</t>
  </si>
  <si>
    <t>Определение содержания кальция в молоке и молочных продуктах титриметрическим методом</t>
  </si>
  <si>
    <t>Определение наличия пыльцевых зерен, содержания доминирующих пыльцевых зерен, частоты встречаемости пыльцевых зерен в мёде</t>
  </si>
  <si>
    <t>Определение массовой доли спирта в квасах и безалкогольных напитках</t>
  </si>
  <si>
    <t>Определение массовой доли сорбата калия (натрия), бензоата натрия в пищевых продуктах титриметрическим методом</t>
  </si>
  <si>
    <t>Определение массовой доли бензойнокислого натрия в икре и пресервах из рыбы и морепродуктов</t>
  </si>
  <si>
    <t>Определение массовой доли сорбиновой кислоты, бензойной кислоты в пищевых продуктах титриметрическим методом</t>
  </si>
  <si>
    <t>Определение составных частей в консервированных пищевых продуктах (кроме молочных)</t>
  </si>
  <si>
    <t>Определение массовой доли сывороточных белков, небелкового азота в сыром молоке, сырых сливках, питьевом молоке, питьевых сливках, сыворотке</t>
  </si>
  <si>
    <t>Определение пенообразования (высота пены, пеностойкости) в пиве</t>
  </si>
  <si>
    <t>Обнаружение стеринов растительных жиров методом газожидкостной хроматографии</t>
  </si>
  <si>
    <t xml:space="preserve">Органолептические показатели питьевой воды: </t>
  </si>
  <si>
    <t>Определение запаха  питьевой воды и воды бассейна при 20 град.</t>
  </si>
  <si>
    <t>Определение запаха питьевой воды при 60 град.</t>
  </si>
  <si>
    <t>Определение цветности питьевой воды и воды бассейна</t>
  </si>
  <si>
    <t>Определение вкуса, привкуса питьевой воды</t>
  </si>
  <si>
    <t>Обобщенные показатели в питьевой воде:</t>
  </si>
  <si>
    <t>Определение водородного показателя питьевой воды и воды бассейнов</t>
  </si>
  <si>
    <t>Определение перманганатной окисляемости  питьевой воды</t>
  </si>
  <si>
    <t>Определение жесткости питьевой воды</t>
  </si>
  <si>
    <t>Определение сухого остатка в питьевой воде (общая минерализация)</t>
  </si>
  <si>
    <t>Определение нефтепродуктов в питьевой воде</t>
  </si>
  <si>
    <t>Определение фенольного индекса в питьевой воде</t>
  </si>
  <si>
    <t>Определение поверхностно-активных веществ в питьевой воде</t>
  </si>
  <si>
    <t>Неорганические и органические вещества в питьевой воде:</t>
  </si>
  <si>
    <t>Определение алюминия в питьевой воде</t>
  </si>
  <si>
    <t>Определение бора в питьевой воде</t>
  </si>
  <si>
    <t>Определение бериллия в питьевой воде</t>
  </si>
  <si>
    <t>Определение железа в питьевой воде и воде бассейнов</t>
  </si>
  <si>
    <t>Определение марганца в питьевой воде</t>
  </si>
  <si>
    <t>Определение молибдена в питьевой воде</t>
  </si>
  <si>
    <t>Определение мышьяка в питьевой воде</t>
  </si>
  <si>
    <t>Определение нитратов в питьевой воде</t>
  </si>
  <si>
    <t>Определение ртути в питьевой воде</t>
  </si>
  <si>
    <t>Определение селена в минеральной и питьевой воде</t>
  </si>
  <si>
    <t>Определение стронция в минеральной и питьевой воде</t>
  </si>
  <si>
    <t>Определение хлоридов в питьевой воде и воде бассейна</t>
  </si>
  <si>
    <t>Определение сульфатов в питьевой воде</t>
  </si>
  <si>
    <t>Определение хрома (+6) в питьевой воде</t>
  </si>
  <si>
    <t xml:space="preserve">Определение меди, цинка, свинца, кадмия в питьевой воде </t>
  </si>
  <si>
    <t>Определение никеля в питьевой воде атомно-абсорбционным методом</t>
  </si>
  <si>
    <t>Определение кобальта в питьевой воде атомно-абсорбционным методом</t>
  </si>
  <si>
    <t>Определение аммиака в питьевой воде</t>
  </si>
  <si>
    <t>Определение нитритов в питьевой воде</t>
  </si>
  <si>
    <t>Определение содержания летучих галогенорганических соединений, суммы тригалометаллов в питьевой воде и воде бассейнов.</t>
  </si>
  <si>
    <t>Определение бария в минеральной и питьевой воде</t>
  </si>
  <si>
    <t>Определение щелочности питьевой воды</t>
  </si>
  <si>
    <t>Определение цианидов в питьевой, минеральной и природной воде</t>
  </si>
  <si>
    <t>Определение БПК-5 в питьевой воде</t>
  </si>
  <si>
    <t>Определение растворённого кислорода в питьевой воде</t>
  </si>
  <si>
    <t>Определение остаточного свободного  активного хлора в питьевой воде и воде бассейна</t>
  </si>
  <si>
    <t>Определение  кальция в питьевой воде</t>
  </si>
  <si>
    <t>Определение магния в питьевой воде</t>
  </si>
  <si>
    <t>Определение суммы калия и натрия в питьевой воде</t>
  </si>
  <si>
    <t>Определение суммы солевого остатка в питьевой воде</t>
  </si>
  <si>
    <t>Определение электропроводности в дистиллированной воде</t>
  </si>
  <si>
    <t>Определение йода в минеральной и питьевой воде</t>
  </si>
  <si>
    <t>Определение остаточного количества флокулянта ВПК 402 в питьевой воде</t>
  </si>
  <si>
    <t>Определение сурьмы в водах (ААС методом)</t>
  </si>
  <si>
    <t>Определение висмута в водах (ААС методом)</t>
  </si>
  <si>
    <t>Определение ванадия в водах (ААС методом)</t>
  </si>
  <si>
    <t>Определение калия в  воде (ААС методом)</t>
  </si>
  <si>
    <t>Определение натрия в водах (ААС методом)</t>
  </si>
  <si>
    <t>Определение магния в водах (ААС методом)</t>
  </si>
  <si>
    <t>Определение кальция в водах (ААС методом)</t>
  </si>
  <si>
    <t>Определение хрома в водах (ААС методом)</t>
  </si>
  <si>
    <t>Хлор остаточный общий в питьевой воде, воде расфасованной в емкости</t>
  </si>
  <si>
    <t>Хлор остаточный связанный в питьевой воде, воде расфасованной в емкости, воды бассейнов</t>
  </si>
  <si>
    <t>Определение несимметричного диметилгидразина (гептила) в воде</t>
  </si>
  <si>
    <t>Определение цефалоспориновых антибиотиков (цефаликсина и цефалоспорина) в воздухе рабочей зоны</t>
  </si>
  <si>
    <t>Определение никеля в питьевой, сточной и минеральной воде методом ИВА</t>
  </si>
  <si>
    <t>Определение кобальта в питьевой, сточной и минеральной воде методом ИВА</t>
  </si>
  <si>
    <t>Определение общего органического углерода в воде</t>
  </si>
  <si>
    <t>Определение прозрачности, цвета, запаха, вкуса в минеральной воде</t>
  </si>
  <si>
    <t>Определение гидрокарбонат-ион (щелочность) в минеральной воде</t>
  </si>
  <si>
    <t>Определение рН  в минеральной воде</t>
  </si>
  <si>
    <t>Определение окисляемости в минеральной воде</t>
  </si>
  <si>
    <t>Определение кальция в минеральной воде</t>
  </si>
  <si>
    <t>Определение магния в минеральной воде</t>
  </si>
  <si>
    <t>Определение фтора в минеральной воде</t>
  </si>
  <si>
    <t>Определение железа в минеральной воде</t>
  </si>
  <si>
    <t>Определение аммиака в минеральной воде</t>
  </si>
  <si>
    <t>Определение нитритов в минеральной воде</t>
  </si>
  <si>
    <t>Определение нитратов в минеральной воде</t>
  </si>
  <si>
    <t>Определение хлоридов в минеральной воде</t>
  </si>
  <si>
    <t>Определение суммы калия и натрия в минеральной  воде</t>
  </si>
  <si>
    <t>Исследование минеральной  и питьевой воды, расфасованной в емкости, на углекислый газ</t>
  </si>
  <si>
    <t>Исследование минеральной и питьевой воды на серебро</t>
  </si>
  <si>
    <t>Исследование минеральной и питьевой воды на бромиды</t>
  </si>
  <si>
    <t xml:space="preserve">Определение общей минерализации </t>
  </si>
  <si>
    <t>Определение сульфатов в минеральной воде</t>
  </si>
  <si>
    <t>Определение мышьяка в минеральной воде</t>
  </si>
  <si>
    <t xml:space="preserve">Определение  меди, цинка, свинца, кадмия  в минеральной воде </t>
  </si>
  <si>
    <t>Определение никеля в минеральной воде атомно-абсорбционным методом</t>
  </si>
  <si>
    <t>Определение кобальта в минеральной воде атомно-абсорбционным методом</t>
  </si>
  <si>
    <t>Определение ртути в минеральной воде</t>
  </si>
  <si>
    <t>Измерение массовой концентрации формальдегида в воде</t>
  </si>
  <si>
    <t>Определение рН сточной воды.</t>
  </si>
  <si>
    <t>Определение сухого остатка сточной воды.</t>
  </si>
  <si>
    <t>Определение железа общего в сточной воде.</t>
  </si>
  <si>
    <t>Определение аммиака в сточной воде.</t>
  </si>
  <si>
    <t>Определение нитритов в сточной воде.</t>
  </si>
  <si>
    <t>Определение нитратов в сточной воде.</t>
  </si>
  <si>
    <t>Определение хлоридов в сточной воде.</t>
  </si>
  <si>
    <t>Определение сульфатов в сточной воде.</t>
  </si>
  <si>
    <t>Определение нефтепродуктов в сточной воде</t>
  </si>
  <si>
    <t xml:space="preserve">Определение фенолов в сточной воде </t>
  </si>
  <si>
    <t>Определение цианидов в сточной воде</t>
  </si>
  <si>
    <t>Определение хрома (+3) в сточной воде</t>
  </si>
  <si>
    <t xml:space="preserve">Определение хрома (+6) в сточной воде </t>
  </si>
  <si>
    <t>Определение меди цинка, свинца, кадмия  в сточной воде</t>
  </si>
  <si>
    <t xml:space="preserve">Определение никеля в сточной воде </t>
  </si>
  <si>
    <t>Определение кобальта в сточной воде</t>
  </si>
  <si>
    <t>Определение АПАВ в сточной воде</t>
  </si>
  <si>
    <t xml:space="preserve">Определение ХПК в сточной воде </t>
  </si>
  <si>
    <t xml:space="preserve">Определение БПК - 5 в сточной воде </t>
  </si>
  <si>
    <t xml:space="preserve">Определение взвешенных веществ в сточной воде </t>
  </si>
  <si>
    <t xml:space="preserve">Определение жира в сточной воде </t>
  </si>
  <si>
    <t>Определение ртути в сточной воде</t>
  </si>
  <si>
    <t>Определение фосфатов, полифосфатов в сточной воде</t>
  </si>
  <si>
    <t>Определение марганца в сточной воде</t>
  </si>
  <si>
    <t>Определение стронция в сточной воде</t>
  </si>
  <si>
    <t>Определение алюминия в сточной воде</t>
  </si>
  <si>
    <t>Определение запаха  природной, сточной воды при 60 град.</t>
  </si>
  <si>
    <t>Определение запаха природной, сточной воды при 20 град.</t>
  </si>
  <si>
    <t>Определение  окраски природной, сточной воды</t>
  </si>
  <si>
    <t>Определение РН природной, сточной воды</t>
  </si>
  <si>
    <t>Определение окисляемости природной, сточной воды</t>
  </si>
  <si>
    <t>Определение сухого остатка природной, сточной воды</t>
  </si>
  <si>
    <t>Определение железа в природной, сточной воде</t>
  </si>
  <si>
    <t>Определение аммиака в природной, сточной воде</t>
  </si>
  <si>
    <t>Определение нитритов в природной, сточной воде</t>
  </si>
  <si>
    <t>Определение нитратов в природной, сточной воде</t>
  </si>
  <si>
    <t>Определение хлоридов в природной, сточной воде</t>
  </si>
  <si>
    <t>Определение сульфатов в природной, сточной воде</t>
  </si>
  <si>
    <t>Определение нефтепродуктов в природной, сточной воде</t>
  </si>
  <si>
    <t>Определение фенолов в природной, сточной воде</t>
  </si>
  <si>
    <t>Определение цианидов в природной, сточной воде</t>
  </si>
  <si>
    <t>Определение хрома в природной, сточной воде</t>
  </si>
  <si>
    <t xml:space="preserve">Определение меди цинка, свинца, кадмия  в природной, сточной воде </t>
  </si>
  <si>
    <t>Определение никеля в природной, сточной воде атомно-абсорбционным методом</t>
  </si>
  <si>
    <t>Определение кобальта в природной, сточной воде атомно-абсорбционным методом</t>
  </si>
  <si>
    <t>Определение СПАВ в природной, сточной воде</t>
  </si>
  <si>
    <t>Определение ХПК в природной, сточной воде</t>
  </si>
  <si>
    <t>Определение БПК -5 в природной, сточной воде</t>
  </si>
  <si>
    <t>Определение остаточного хлора в природной, сточной воде</t>
  </si>
  <si>
    <t>Определение взвешенных веществ в природной, сточной воде</t>
  </si>
  <si>
    <t>Определение жира в природной, сточной воде</t>
  </si>
  <si>
    <t>Определение прозрачности и температуры в природной, сточной воде</t>
  </si>
  <si>
    <t>Определение щелочности в природной, сточной воде</t>
  </si>
  <si>
    <t>Определение общей жёсткости в природной, сточной воде</t>
  </si>
  <si>
    <t xml:space="preserve">Определение кальция в природной, сточной воде </t>
  </si>
  <si>
    <t>Определение мышьяка в природной, сточной воде</t>
  </si>
  <si>
    <t>Определение молибдена в природной, сточной воде</t>
  </si>
  <si>
    <t>Определение марганца в природной, сточной воде</t>
  </si>
  <si>
    <t>Определение растворённого кислорода в природной, сточной воде</t>
  </si>
  <si>
    <t>Определение хрома  VI в природной, сточной воде</t>
  </si>
  <si>
    <t xml:space="preserve">Определение ртути в природной, сточной воде </t>
  </si>
  <si>
    <t>Определение алюминия остаточного в природной, сточной воде</t>
  </si>
  <si>
    <t>Определение полифосфатов, фосфатов в природной, сточной воде</t>
  </si>
  <si>
    <t xml:space="preserve">Определение бора в природной, сточной воде </t>
  </si>
  <si>
    <t>Определение стронция в природной, сточной воде</t>
  </si>
  <si>
    <t>Определение цветности в природной, сточной воде</t>
  </si>
  <si>
    <t>Определение лития в водах (ААС методом)</t>
  </si>
  <si>
    <t>Исследования воды природной на содержание гидрокарбонатов</t>
  </si>
  <si>
    <t>Исследования воды природной на содержание карбонатов</t>
  </si>
  <si>
    <t>Исследования воды природной на содержание плавающих примесей</t>
  </si>
  <si>
    <t>Определение рН в дистиллированной воде</t>
  </si>
  <si>
    <t>Определение сухого остатка после выпаривания в дистиллированной воде</t>
  </si>
  <si>
    <t>Определение аммиака и солей аммония в дистиллированной воде</t>
  </si>
  <si>
    <t>Определение нитратов в дистиллированной воде</t>
  </si>
  <si>
    <t>Определение сульфатов в дистиллированной воде</t>
  </si>
  <si>
    <t>Определение хлоридов в дистиллированной воде</t>
  </si>
  <si>
    <t>Определение алюминия в дистиллированной воде</t>
  </si>
  <si>
    <t>Определение железа в дистиллированной воде</t>
  </si>
  <si>
    <t>Определение кальция в дистиллированной воде</t>
  </si>
  <si>
    <t>Определение меди в дистиллированной воде</t>
  </si>
  <si>
    <t>Определение свинца в дистиллированной воде</t>
  </si>
  <si>
    <t>Определение цинка в дистиллированной воде</t>
  </si>
  <si>
    <r>
      <rPr>
        <b/>
        <sz val="12"/>
        <color rgb="FF000000"/>
        <rFont val="Times New Roman"/>
        <family val="1"/>
        <charset val="204"/>
      </rPr>
      <t>Исследования воды питьевой на содержание суммы NO</t>
    </r>
    <r>
      <rPr>
        <b/>
        <vertAlign val="subscript"/>
        <sz val="12"/>
        <color rgb="FF000000"/>
        <rFont val="Times New Roman"/>
        <family val="1"/>
        <charset val="204"/>
      </rPr>
      <t xml:space="preserve">2 </t>
    </r>
    <r>
      <rPr>
        <b/>
        <sz val="12"/>
        <color rgb="FF000000"/>
        <rFont val="Times New Roman"/>
        <family val="1"/>
        <charset val="204"/>
      </rPr>
      <t>и NO</t>
    </r>
    <r>
      <rPr>
        <b/>
        <vertAlign val="subscript"/>
        <sz val="12"/>
        <color rgb="FF000000"/>
        <rFont val="Times New Roman"/>
        <family val="1"/>
        <charset val="204"/>
      </rPr>
      <t>3</t>
    </r>
  </si>
  <si>
    <t>Исследования воды питьевой на содержание гидрокарбонатов</t>
  </si>
  <si>
    <t>Исследования воды питьевой на содержание карбонатов</t>
  </si>
  <si>
    <t>Исследования воды питьевой на содержание озона</t>
  </si>
  <si>
    <t>Определение веществ, восстанавливающих перманганат калия в дистиллированной воде</t>
  </si>
  <si>
    <t>Определение остаточного количества одного пестицида в объектах, не требующих очистки (вода) методом тонкослойной хроматографии</t>
  </si>
  <si>
    <t>Определение остаточного количества одного пестицида в объектах, не требующих очистки (воздух) методом тонкослойной хроматографии</t>
  </si>
  <si>
    <t>Определение остаточного количества одного пестицида в объектах, требующих очистки (почва) методом тонкослойной хроматографии</t>
  </si>
  <si>
    <t>Определение остаточного количества одного пестицида в объектах, не требующих очистки (воздух) методом газожидкостной хроматографии</t>
  </si>
  <si>
    <t xml:space="preserve">Определение остаточного количества одного пестицида в объектах, не требующих очистки (вода) методом газожидкостной хроматографии </t>
  </si>
  <si>
    <t>Определение остаточного количества одного пестицида в объектах, требующих очистки (почва)  методом газожидкостной  хроматографии</t>
  </si>
  <si>
    <t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</si>
  <si>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(почва)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</si>
  <si>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(вода)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</si>
  <si>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(воздух) методом высокоэффективной жидкостной хроматографии</t>
  </si>
  <si>
    <t>Исследование почвы  на содержание меди</t>
  </si>
  <si>
    <t>Исследование почвы  на содержание свинца</t>
  </si>
  <si>
    <t>Исследование почвы  на содержание никеля</t>
  </si>
  <si>
    <t>Исследование почвы на содержание кадмия</t>
  </si>
  <si>
    <t>Исследование почвы  на содержание цинка</t>
  </si>
  <si>
    <t>Исследование почвы атомно-абсорционным методом на содержание хрома</t>
  </si>
  <si>
    <t>Исследование почвы атомно-абсорционным методом на содержание кобальта</t>
  </si>
  <si>
    <t>Исследование почвы флюриметрическим методом на содержание нефтепродуктов</t>
  </si>
  <si>
    <t>Определение массовой концентрации ртути в почве</t>
  </si>
  <si>
    <t>Исследование в почве рН</t>
  </si>
  <si>
    <t>Определение марганца в почве</t>
  </si>
  <si>
    <t>Определение сурьмы в почве</t>
  </si>
  <si>
    <t>Определение олова в почве</t>
  </si>
  <si>
    <t>Определение железа в почве</t>
  </si>
  <si>
    <t>Определение селена в почве</t>
  </si>
  <si>
    <t>Определение мышьяка в почве</t>
  </si>
  <si>
    <t>Исследование почвы на содержание меди, цинка, свинца, кадмия методом ИВА</t>
  </si>
  <si>
    <t>Исследование дез. средства на основе перекиси водорода</t>
  </si>
  <si>
    <t>Исследование дез. средств на основе ЧАС (алкил диметил бензинаммония хлорида)</t>
  </si>
  <si>
    <t>Исследование дез. средств на основе хлора, кислорода</t>
  </si>
  <si>
    <t>Исследование дез.средства N,N-бис (3-аминопропил) додециламина</t>
  </si>
  <si>
    <t>Исследование дезинфицирующих средств на щелочные компоненты</t>
  </si>
  <si>
    <t>Определение концентрации гидрофторида (фторида водорода) в атмосферном воздухе и воздухе непроизводственных помещений</t>
  </si>
  <si>
    <t>Определение концентрации гидроцианида (цианида водорода) в атмосферном воздухе и воздухе закрытых непроизводственных помещений</t>
  </si>
  <si>
    <t>Определение массовой концентрации суммы предельных углеводородов С12-С19 в атмосферном воздухе</t>
  </si>
  <si>
    <t>Определение концентрации  диоксида серы (сернистого ангидрида) в атмосферном воздухе и воздухе непроизводственных помещений *</t>
  </si>
  <si>
    <t>Определение концентрации  диоксида  азота в атмосферном воздухе и воздухе непроизводственных помещений *</t>
  </si>
  <si>
    <t>Определение концентрации  фенола в атмосферном воздухе и воздухе непроизводственных помещений*</t>
  </si>
  <si>
    <t>Определение концентрации  формальдегида в атмосферном воздухе и воздухе непроизводственных помещений*</t>
  </si>
  <si>
    <t>Определение концентрации  серной кислоты в атмосферном воздухе и воздухе непроизводственных помещений*</t>
  </si>
  <si>
    <t>Определение концентрации  сероводорода в атмосферном воздухе и воздухе непроизводственных помещений*</t>
  </si>
  <si>
    <t>Определение концентрации  двуокиси марганца в атмосферном воздухе и воздухе производственных помещений*</t>
  </si>
  <si>
    <t>Определение концентрации  ванадия в атмосферном воздухе*</t>
  </si>
  <si>
    <t>Определение концентрации  углесодержащего аэрозоля (сажи) в атмосферном воздухе и воздухе непроизводственных помещений</t>
  </si>
  <si>
    <t>Определение концентрации  пыли (взвешенных частиц) в атмосферном воздухе и воздухе непроизводственных помещений*</t>
  </si>
  <si>
    <t>Определение концентрации  хлора в атмосферном воздухе и воздухе непроизводственных помещений*</t>
  </si>
  <si>
    <t>Определение концентрации окиси углерода в атмосферном воздухе и воздухе непроизводственных помещений*</t>
  </si>
  <si>
    <t>Определение концентрации  свинца в атмосферном воздухе и в воздухе закрытых непроизводственных помещений*</t>
  </si>
  <si>
    <t>Определение концентрации  хлороводорода (соляной кислоты) в атмосферном воздухе и воздухе непроизводственных помещений*</t>
  </si>
  <si>
    <t>Определение концентрации  аммиака в атмосферном воздухе и воздухе непроизводственных помещений*</t>
  </si>
  <si>
    <t>Определение концентрации  ртути в атмосферном воздухе*</t>
  </si>
  <si>
    <t>Хромато-масс-спектрометрическое определение полициклических ароматических углеводородов в воздухе</t>
  </si>
  <si>
    <t>Определение оксида азота в атмосферном воздухе и воздухе непроизводственных помещений*</t>
  </si>
  <si>
    <t>Выезд на отбор проб</t>
  </si>
  <si>
    <t>Определение концентрации фенола в воздухе непроизводственных помещений*</t>
  </si>
  <si>
    <t>Определение концентрации хрома ( VI ) оксида в атмосферном воздухе и воздухе непроизводственных помещений*</t>
  </si>
  <si>
    <t>Определение концентрации акролеина в атмосферном воздухе и воздухе замкнутых непроизводственных помещений</t>
  </si>
  <si>
    <t>Определение концентрации цинка в атмосферном воздухе и воздухе замкнутых непроизводственных помещений</t>
  </si>
  <si>
    <t>Определение концентрации кадмия в атмосферном воздухе и воздухе замкнутых непроизводственных помещений</t>
  </si>
  <si>
    <t>Определение концентрации меди в атмосферном воздухе и воздухе замкнутых непроизводственных помещений</t>
  </si>
  <si>
    <t>Определение концентрации никеля в атмосферном воздухе и воздухе замкнутых непроизводственных помещений</t>
  </si>
  <si>
    <r>
      <rPr>
        <b/>
        <sz val="12"/>
        <rFont val="Times New Roman"/>
        <family val="1"/>
        <charset val="204"/>
      </rPr>
      <t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 xml:space="preserve">5, </t>
    </r>
    <r>
      <rPr>
        <b/>
        <sz val="12"/>
        <rFont val="Times New Roman"/>
        <family val="1"/>
        <charset val="204"/>
      </rPr>
      <t>углеводороды предельные С</t>
    </r>
    <r>
      <rPr>
        <b/>
        <vertAlign val="subscript"/>
        <sz val="12"/>
        <rFont val="Times New Roman"/>
        <family val="1"/>
        <charset val="204"/>
      </rPr>
      <t>6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, пыль (70%&gt;SiO</t>
    </r>
    <r>
      <rPr>
        <b/>
        <vertAlign val="sub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&gt;20%) (1 вещество)</t>
    </r>
  </si>
  <si>
    <t>Определение железа в атмосферном воздухе и воздухе непроизводственных помещений</t>
  </si>
  <si>
    <t>Определение никотина в атмосферном воздухе и воздухе непроизводственных помещений</t>
  </si>
  <si>
    <t>Определение концентрации окислов азота экспресс методом в воздухе рабочей зоны</t>
  </si>
  <si>
    <t>Определение концентрации  аммиака экспресс методом в воздухе рабочей зоны</t>
  </si>
  <si>
    <t>Определение концентрации  акролеина экспресс методом в воздухе рабочей зоны</t>
  </si>
  <si>
    <t>Определение концентрации ацетона экспресс методом в воздухе рабочей зоны</t>
  </si>
  <si>
    <t>Определение концентрации бензола экспресс методом в воздухе рабочей зоны</t>
  </si>
  <si>
    <t>Определение концентрации бензина экспресс методом в воздухе рабочей зоны</t>
  </si>
  <si>
    <t>Определение концентрации гексана экспресс методом в воздухе рабочей зоны</t>
  </si>
  <si>
    <t>Определение концентрации спирта (изо)пропилового экспресс методом в воздухе рабочей зоны</t>
  </si>
  <si>
    <t>Определение концентрации ксилола экспресс методом в воздухе рабочей зоны</t>
  </si>
  <si>
    <t>Определение концентрации озона экспресс методом в воздухе рабочей зоны</t>
  </si>
  <si>
    <t>Определение концентрации толуола экспресс методом в воздухе рабочей зоны</t>
  </si>
  <si>
    <t>Определение концентрации уайт-спирита экспресс методом в воздухе рабочей зоны</t>
  </si>
  <si>
    <t>Определение концентрации оксида углерода (угарного газа) экспресс методом в воздухе рабочей зоны</t>
  </si>
  <si>
    <t>Определение концентрации диоксида углерода экспресс методом в воздухе рабочей зоны</t>
  </si>
  <si>
    <t>Определение концентрации углерода четыреххлористого экспресс методом в воздухе рабочей зоны</t>
  </si>
  <si>
    <t>Определение концентрации уксусной кислоты  экспресс методом в воздухе рабочей зоны</t>
  </si>
  <si>
    <t>Определение концентрации углеводородов нефти экспресс методом в воздухе рабочей зоны</t>
  </si>
  <si>
    <t>Определение концентрации хлора экспресс методом в воздухе рабочей зоны</t>
  </si>
  <si>
    <t>Определение концентрации соляной кислоты (хлороводорода) экспресс методом в воздухе рабочей зоны</t>
  </si>
  <si>
    <t>Определение концентрации этанола экспресс методом в воздухе рабочей зоны</t>
  </si>
  <si>
    <t>Определение концентрации диэтилового эфира экспресс методом в воздухе рабочей зоны</t>
  </si>
  <si>
    <t>Определение концентрации хлороформа экспресс методом в воздухе рабочей зоны</t>
  </si>
  <si>
    <t>Определение концентрации сернистого ангидрида ( диоксида серы) экспресс методом в воздухе рабочей зоны</t>
  </si>
  <si>
    <t>Определение концентрации винилхлорида экспресс методом в воздухе рабочей зоны</t>
  </si>
  <si>
    <t>Определение концентрации керосина экспресс методом в воздухе рабочей зоны</t>
  </si>
  <si>
    <t>Определение концентрации стирола экспресс методом в воздухе рабочей зоны</t>
  </si>
  <si>
    <t>Определение концентрации азотной кислоты (диоксида азота) экспресс методом в воздухе рабочей зоны</t>
  </si>
  <si>
    <t>Определение концентрации фтористого водорода экспресс методом в воздухе рабочей зоны</t>
  </si>
  <si>
    <t>Определение концентрации трихлорэтилена экспресс методом в воздухе рабочей зоны</t>
  </si>
  <si>
    <t>Определение концентрации сероводорода экспресс методом в воздухе рабочей зоны</t>
  </si>
  <si>
    <t>Определение концентрации фенола экспресс методом в воздухе рабочей зоны</t>
  </si>
  <si>
    <t>Определение концентрации формальдегида экспресс методом в воздухе рабочей зоны</t>
  </si>
  <si>
    <t>Определение концентрации азота диоксида (азотная кислота) в воздухе рабочей зоны</t>
  </si>
  <si>
    <t>Определение концентрации железа оксида в воздухе рабочей зоны</t>
  </si>
  <si>
    <t>Определение концентрации хлористого водорода  (соляная кислота) в воздухе рабочей зоны</t>
  </si>
  <si>
    <t>Определение концентрации серной кислоты в воздухе рабочей зоны</t>
  </si>
  <si>
    <t>Определение концентрации уксусной кислоты в воздухе рабочей зоны</t>
  </si>
  <si>
    <t>Определение концентрации кремния в воздухе рабочей зоны</t>
  </si>
  <si>
    <t>Определение концентрации марганца в воздухе рабочей зоны</t>
  </si>
  <si>
    <t>Определение концентрации масла минерального в воздухе рабочей зоны</t>
  </si>
  <si>
    <t>Определение концентрации меди атомно-абсорбционным методом в воздухе рабочей зоны</t>
  </si>
  <si>
    <t>Определение концентрации пыли в воздухе рабочей зоны</t>
  </si>
  <si>
    <t>Определение концентрации свинца в воздухе рабочей зоны</t>
  </si>
  <si>
    <t>Определение концентрации фенола в воздухе рабочей зоны</t>
  </si>
  <si>
    <t>Определение концентрации формальдегида в воздухе рабочей зоны</t>
  </si>
  <si>
    <t>Определение концентрации щелочи в воздухе рабочей зоны</t>
  </si>
  <si>
    <t>Определение концентрации фосфорного ангидрида в воздухе рабочей зоны</t>
  </si>
  <si>
    <t>Определение концентрации ртути в воздухе рабочей зоны</t>
  </si>
  <si>
    <t>Определение концентрации аминосоединений (ароматические) в воздухе рабочей зоны</t>
  </si>
  <si>
    <t>Определение концентрации свинца в смывах</t>
  </si>
  <si>
    <t>Определение концентрации хрома, хромового ангидрида в воздухе рабочей зоны</t>
  </si>
  <si>
    <t>Определение концентрации стирола в воздухе рабочей зоны</t>
  </si>
  <si>
    <t>Определение эпихлоргидрина в воздухе рабочей зоны</t>
  </si>
  <si>
    <t>Определение концентрации мышьяковистого ангидрида в воздухе рабочей зоны</t>
  </si>
  <si>
    <t>Определение концентрации канифоли в воздухе рабочей зоны</t>
  </si>
  <si>
    <t>Определение концентрации озона в воздухе рабочей зоны</t>
  </si>
  <si>
    <t>Определение концентрации хлороформа в воздухе рабочей зоны</t>
  </si>
  <si>
    <t>Определение концентрации капролактама газохроматографическим методом  в воздухе рабочей зоны</t>
  </si>
  <si>
    <t>Определение концентрации углерода-4 хлористого газохроматографическим методом  в воздухе рабочей зоны</t>
  </si>
  <si>
    <r>
      <rPr>
        <b/>
        <sz val="12"/>
        <color rgb="FF000000"/>
        <rFont val="Times New Roman"/>
        <family val="1"/>
        <charset val="204"/>
      </rPr>
      <t>Определение концентрации спиртов (С</t>
    </r>
    <r>
      <rPr>
        <b/>
        <vertAlign val="sub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по С</t>
    </r>
    <r>
      <rPr>
        <b/>
        <vertAlign val="subscript"/>
        <sz val="12"/>
        <color rgb="FF000000"/>
        <rFont val="Times New Roman"/>
        <family val="1"/>
        <charset val="204"/>
      </rPr>
      <t>8</t>
    </r>
    <r>
      <rPr>
        <b/>
        <sz val="12"/>
        <color rgb="FF000000"/>
        <rFont val="Times New Roman"/>
        <family val="1"/>
        <charset val="204"/>
      </rPr>
      <t>) газохроматографическим методом в воздухе рабочей зоны</t>
    </r>
  </si>
  <si>
    <t>Определение концентрации бензина газохроматографическим методом  в воздухе рабочей зоны</t>
  </si>
  <si>
    <t>Определение концентрации дибутилфталата, диоктилфталата газохроматографическим методом  в воздухе рабочей зоны</t>
  </si>
  <si>
    <t>Определение концентрации бензола, толуола, ксилола, ацетона газохроматографическим методом  в воздухе рабочей зоны</t>
  </si>
  <si>
    <t>Определение концентрации трихлорэтилена, тетрохлорэтилена газохроматографическим методом  в воздухе рабочей зоны</t>
  </si>
  <si>
    <t>Определение концентрации этилацетата, бутилацетата газохроматографическим методом  в воздухе рабочей зоны</t>
  </si>
  <si>
    <t>Определение концентрации аммиака  в воздухе рабочей зоны</t>
  </si>
  <si>
    <t>Определение концентрации водорода фтористого  в воздухе рабочей зоны</t>
  </si>
  <si>
    <t>Определение концентрации алюминия   в воздухе рабочей зоны</t>
  </si>
  <si>
    <t>Определение концентрации цинка атомно-абсорбционным методом в воздухе рабочей зоны</t>
  </si>
  <si>
    <t>Выполнение работ по аттестации промышленной лаборатории с выходом на объект</t>
  </si>
  <si>
    <t>Выполнение работ по аттестации промышленной лаборатории без выхода на объект</t>
  </si>
  <si>
    <t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t>
  </si>
  <si>
    <t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t>
  </si>
  <si>
    <t>Обучение</t>
  </si>
  <si>
    <t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t>
  </si>
  <si>
    <t>Радиологическая лаборатория</t>
  </si>
  <si>
    <t>Спектрометрическое исследование лесоматериалов</t>
  </si>
  <si>
    <t>Спектрометрическое исследование пищевых продуктов</t>
  </si>
  <si>
    <t>Спектрометрическое исследование воды поверхностных водоемов (цезий - 137, стронций - 90)</t>
  </si>
  <si>
    <t>Спектрометрическое исследование стройматериалов, шлаков</t>
  </si>
  <si>
    <t>Спектрометрическое исследование почвы</t>
  </si>
  <si>
    <t>Спектрометрическое исследование минерального сырья</t>
  </si>
  <si>
    <t>Спектрометрическое исследование удельной эффективной активности каменного угля и шлака</t>
  </si>
  <si>
    <t>Спектрометрическое исследование древесного угля на цезий - 137 и стронций - 90</t>
  </si>
  <si>
    <t>Спектрометрическое исследование мебельной продукции</t>
  </si>
  <si>
    <t>Измерение мощности дозы гамма – излучения  на местности, в зданиях.</t>
  </si>
  <si>
    <t>Измерение мощности дозы гамма-излучения и рентгеновского излучения на радиологическом объекте</t>
  </si>
  <si>
    <t>Измерение потока альфа-частиц и бета-частиц</t>
  </si>
  <si>
    <t>Определение общей альфа- и бета- активности в пробе питьевой воды, воды поверхностных водоемов</t>
  </si>
  <si>
    <t>Анализ золы пищевых продуктов на сторнций-90</t>
  </si>
  <si>
    <t>Анализ золы пищевых продуктов на цезий-137</t>
  </si>
  <si>
    <t>Измерение активности изотопов радона в воздухе помещений.</t>
  </si>
  <si>
    <t>Измерение активности радона в пробе воды.</t>
  </si>
  <si>
    <t>Измерение плотности потока радона с поверхности грунта.</t>
  </si>
  <si>
    <t>Возмещение за порчу и утерю дозиметра термолюминесцентного</t>
  </si>
  <si>
    <t>Лаборатория профилактической токсикологии</t>
  </si>
  <si>
    <t>Приготовление модельных  вытяжек из керамической, стеклянной, металлической  посуды</t>
  </si>
  <si>
    <t>Приготовление модельных вытяжек из жестяной тары</t>
  </si>
  <si>
    <t>Приготовление вытяжек из игрушек</t>
  </si>
  <si>
    <t>Приготовление вытяжек из одежды, обуви, тканей</t>
  </si>
  <si>
    <t>Приготовление вытяжек из посуды из полимерных материалов и изделий,  контактирующих с пищевыми продуктами</t>
  </si>
  <si>
    <t>Определение  индекса токсичности образца</t>
  </si>
  <si>
    <t>Исследование игрушек на запах</t>
  </si>
  <si>
    <t>Определение сурьмы в игрушке</t>
  </si>
  <si>
    <t>Определение  мышьяка в игрушке</t>
  </si>
  <si>
    <t>Определение кадмия, свинца, в игрушке</t>
  </si>
  <si>
    <t>Определение ртути в игрушке</t>
  </si>
  <si>
    <t>Определение селена в игрушке</t>
  </si>
  <si>
    <t>Определение формальдегида в игрушке</t>
  </si>
  <si>
    <t>Исследование одежды и тканей на гигроскопичность</t>
  </si>
  <si>
    <t>Исследование одежды и тканей на содержание  формальдегида</t>
  </si>
  <si>
    <t>Определение  устойчивости окраски тканей и одежды к поту.</t>
  </si>
  <si>
    <t>Определение  устойчивости окраски тканей и одежды к стирке</t>
  </si>
  <si>
    <t>Определение  устойчивости окраски тканей и изделий  к морской воде</t>
  </si>
  <si>
    <t>Определение  устойчивости окраски тканей и изделий  к сухому трению</t>
  </si>
  <si>
    <t>Определение  устойчивости окраски тканей и изделий  к органическим растворителям</t>
  </si>
  <si>
    <t>Определение массовой доли химических волокон в изделиях и ткани</t>
  </si>
  <si>
    <t>Определение органолептики полимерных материалов, бумаги, пергамента и изделий из них,  контактирующих с пищевыми продуктами</t>
  </si>
  <si>
    <t>Определение нормируемых органических веществ в водных вытяжках из материалов различного состава</t>
  </si>
  <si>
    <t>Определение формальдегида в модельной вытяжке  из образца</t>
  </si>
  <si>
    <t>Определение диоктилфталата в модельных вытяжках из образца</t>
  </si>
  <si>
    <t>Определение свинца, меди, цинка, кадмия в модельных вытяжках из образца</t>
  </si>
  <si>
    <t>Определение марганца в модельных вытяжках из образца</t>
  </si>
  <si>
    <t>Определение диметилтерефталата в модельной вытяжке из образца</t>
  </si>
  <si>
    <t>Определение  тиурама в модельных вытяжках из образца</t>
  </si>
  <si>
    <t>Определение  альтакса в модельных вытяжках из образца</t>
  </si>
  <si>
    <t>Определение фенола, выделяющегося из образца в воздух.</t>
  </si>
  <si>
    <t>Определение формальдегида, выделяющегося из образца в воздух.</t>
  </si>
  <si>
    <t>Определение аммиака, выделяющегося из образца в воздух.</t>
  </si>
  <si>
    <t>Определение метилового спирта, выделяющегося из образца в воздух.</t>
  </si>
  <si>
    <t>Определение бензола, толуола, ксилола, выделяющегося из образца в воздух.</t>
  </si>
  <si>
    <t>Определение винилацетата, выделяющегося из образца в воздух.</t>
  </si>
  <si>
    <t>Определение органолептики модельных растворов посуды металлической, эмалированной, стеклянной, фарфоровой.</t>
  </si>
  <si>
    <t>Определение бора в модельных вытяжках из образца</t>
  </si>
  <si>
    <t>Определение фтора в модельных вытяжках из образца</t>
  </si>
  <si>
    <t>Определение никеля в модельных вытяжках из образца</t>
  </si>
  <si>
    <t>Определение кобальта в модельных вытяжках из образца</t>
  </si>
  <si>
    <t>Определение мышьяка в модельных вытяжках из образца</t>
  </si>
  <si>
    <t>Определение алюминия в модельных вытяжках из образца</t>
  </si>
  <si>
    <t>Определение хрома в модельных вытяжках из образца</t>
  </si>
  <si>
    <t>Определение железа в модельных вытяжках из образца</t>
  </si>
  <si>
    <t>Определение водородного показателя (РН) в непродовольственной продукции</t>
  </si>
  <si>
    <t>Определение органолептических показателей тканей и изделий.</t>
  </si>
  <si>
    <t>Определение ртути в модельных вытяжках из образца</t>
  </si>
  <si>
    <t>Определение смываемости с посуды</t>
  </si>
  <si>
    <t>Определение органолептических показателей парфюмерно-косметических изделий</t>
  </si>
  <si>
    <t>Определение пенообразующей способности синтетических моющих средств и шампуней</t>
  </si>
  <si>
    <t>Определение термостабильности косметических изделий</t>
  </si>
  <si>
    <t>Определение коллоидной стабильности косметических изделий</t>
  </si>
  <si>
    <t>Определение хрома в игрушках</t>
  </si>
  <si>
    <t>Определение бария в игрушках</t>
  </si>
  <si>
    <t>Определение дибутилфталата в модельных вытяжках</t>
  </si>
  <si>
    <t>Определение этиленгликоля в модельных вытяжках</t>
  </si>
  <si>
    <t>Определение массовой доли свободной едкой щелочи в мыле</t>
  </si>
  <si>
    <t>Определение массовой доли свободного углекислого натрия в мыле</t>
  </si>
  <si>
    <t>Определение капролактама в водной вытяжке</t>
  </si>
  <si>
    <t>Определение ртути в парфюмерно - косметических товарах и средствах гигиены полости рта</t>
  </si>
  <si>
    <t>Определение мышьяка в парфюмерно - косметических товарах и средствах гигиены полости рта</t>
  </si>
  <si>
    <t>Определение свинца в парфюмерно - косметических товарах и средствах гигиены полости рта</t>
  </si>
  <si>
    <t>Определение  устойчивости окраски тканей и одежды  к дистиллированной воде</t>
  </si>
  <si>
    <t>Определение стойкости лакового покрытия металлических крышек при кипячении (в 4-х растворах).</t>
  </si>
  <si>
    <t>Определение фенола в модельной вытяжке из образца</t>
  </si>
  <si>
    <t xml:space="preserve">Определение стойкости защитно-декоративного покрытия игрушки </t>
  </si>
  <si>
    <t>Определение нормируемых веществ (в т.ч. бензола, ксилола, толуола, стирола, гексана, гептана и др.)  в воздушной среде</t>
  </si>
  <si>
    <t>Исследование обуви на запах</t>
  </si>
  <si>
    <t>Определение воздухопроницаемости текстильных материалов и изделий</t>
  </si>
  <si>
    <t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t>
  </si>
  <si>
    <t>Определение 1 элемента атомно-абсорбционным методом в модельных вытяжках из образца</t>
  </si>
  <si>
    <t>Стойкость к горячей обработке металлических крышек</t>
  </si>
  <si>
    <t>Стойкость упаковки к горячей воде</t>
  </si>
  <si>
    <t>Стойкость рисунка флексографической печати к липкой ленте</t>
  </si>
  <si>
    <t>Стойкость к миграции красителя</t>
  </si>
  <si>
    <t>Герметичность сварного шва</t>
  </si>
  <si>
    <t>Стойкость к раствору кислоты и мыльно-щелочным растворам</t>
  </si>
  <si>
    <t>Водостойкость (водонепроницаемость) упаковки</t>
  </si>
  <si>
    <t>Изменение рН водной вытяжки</t>
  </si>
  <si>
    <t>Определение активного хлора в товарах бытовой химии</t>
  </si>
  <si>
    <t>Изменение кислотного числа (в упаковке)</t>
  </si>
  <si>
    <t>Лаборатория неионизирующих излучений</t>
  </si>
  <si>
    <t>Измерение эквивалентного уровня  шума (непостоянный)</t>
  </si>
  <si>
    <t>Измерение лазерного излучения</t>
  </si>
  <si>
    <t>Измерение воздушного ультразвука</t>
  </si>
  <si>
    <t>Измерение освещенности рабочих мест</t>
  </si>
  <si>
    <t>Измерение уровней искусственной освещенности (за пределами регламентированного рабочего дня)</t>
  </si>
  <si>
    <t>Измерение яркости</t>
  </si>
  <si>
    <t>Измерение пульсации</t>
  </si>
  <si>
    <t>Измерение максимального уровня звукового давления</t>
  </si>
  <si>
    <t>Измерение уровня шума по среднегеометрическим частотам (спектральный-постоянный)</t>
  </si>
  <si>
    <t>Измерение микроклиматических параметров производственной среды</t>
  </si>
  <si>
    <t>Измерение инфразвука</t>
  </si>
  <si>
    <t>Измерение магнитной индукции постоянного магнитного поля</t>
  </si>
  <si>
    <t>Измерение магнитной индукции геомагнитного и гипомагнитного полей</t>
  </si>
  <si>
    <t>Измерение индекса тепловой нагрузки среды (ТНС)</t>
  </si>
  <si>
    <t>Измерение электромагнитного поля от ЛЭП  промышленной  частоты  50Гц</t>
  </si>
  <si>
    <t>Измерение магнитного поля промышленной частоты 50 Гц в производственных помещениях</t>
  </si>
  <si>
    <t>Измерение уровней ионных состояний воздуха помещений</t>
  </si>
  <si>
    <t>Измерение электромагнитного поля от ЛЭП промышленной частоты (50Гц) селитебной территории</t>
  </si>
  <si>
    <t>Измерение электромагнитного излучения от физиотерапевтических аппаратов ЛПУ в диапазоне частот от 30 кГц до 300 МГц  (1 точка)</t>
  </si>
  <si>
    <t>Измерение электромагнитного излучения от физиотерапевтических аппаратов ЛПУ в диапазоне частот от 300 МГц до 40 ГГц (1 точка)</t>
  </si>
  <si>
    <t>Измерение плотности потока мощности ЭМП  от микроволновой печи (диапазон частот от 300 МГц до 700 ГГц) (1 точка)</t>
  </si>
  <si>
    <t>Выполнение работ по аттестации, аккредитации промышленной лаборатории с выходом на объект</t>
  </si>
  <si>
    <t>Выполнение работ по аттестации, аккредитации промышленной лаборатории без выхода на объект</t>
  </si>
  <si>
    <t>Подготовка одной контрольной задачи</t>
  </si>
  <si>
    <t xml:space="preserve">Определение электролизуемости материалов </t>
  </si>
  <si>
    <t>Измерение энергетической освещенности в области спектра УФ-А (315-400) нм, УФ-В (280-315)нм, УФ-С (200-280) нм.</t>
  </si>
  <si>
    <t>Учебно-консультационный центр по защите прав потребителей, гигиенического обучения и воспитания населения</t>
  </si>
  <si>
    <t>Практическая помощь по разделу защиты прав потребителей (за 1 час)</t>
  </si>
  <si>
    <t>Оттиск одного листа методической литературы формата А-4 ( с двух сторон).</t>
  </si>
  <si>
    <t>Отдел эпидемиологии</t>
  </si>
  <si>
    <t>Энтомологическое исследование почвы на наличие L, K мух с оформлением необходимых документов (1проба)</t>
  </si>
  <si>
    <t>Энтомологическое обследование мест хранения продовольственного сырья с забором проб (1 объект).</t>
  </si>
  <si>
    <t>Проведение энтомологической экспертизы проб на наличие и определение членистоногих в пищевой промышленности (1 проба)</t>
  </si>
  <si>
    <t>Санитарно-гигиенический отдел</t>
  </si>
  <si>
    <t>Экспертиза проектов на пользование недрами</t>
  </si>
  <si>
    <t>Проведение санитарно-эпидемиологической экспертизы технических условий, стандартов организации на выпускаемую продукцию</t>
  </si>
  <si>
    <t>Экспертиза проектов зон санитарной охраны.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</si>
  <si>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</si>
  <si>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</si>
  <si>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</si>
  <si>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t>
  </si>
  <si>
    <t>Экспертиза продукции (товаров) для выдачи свидетельства о государственной регистрации.</t>
  </si>
  <si>
    <t>Подготовка заключения к протоколу лабораторных испытаний</t>
  </si>
  <si>
    <t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t>
  </si>
  <si>
    <t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t>
  </si>
  <si>
    <t>Подготовка заключения санитарного врача по результатам проведения лабораторных испытаний продукции по обоснованию/подтверждению сроков годности</t>
  </si>
  <si>
    <t>Рассмотрение материалов на размещение ПРТО.</t>
  </si>
  <si>
    <t xml:space="preserve">Рассмотрение материалов на использование ПРТО 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</si>
  <si>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</t>
  </si>
  <si>
    <t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t>
  </si>
  <si>
    <t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t>
  </si>
  <si>
    <t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t>
  </si>
  <si>
    <t>Отдел социально-гигиенического мониторинга и оценки риска</t>
  </si>
  <si>
    <t>Выполнение анализа градостроительной ситуации в районе размещения предприятия, функционального использования территории</t>
  </si>
  <si>
    <t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t>
  </si>
  <si>
    <t>Привязка картографической информации к определенной системе координат, привязка источников выбросов - на 1-20 источников</t>
  </si>
  <si>
    <t>Привязка картографической информации к определенной системе координат, привязка источников выбросов - на 21-30 источников</t>
  </si>
  <si>
    <t>Привязка картографической информации к определенной системе координат, привязка источников выбросов - на 31-40 источников</t>
  </si>
  <si>
    <t>Привязка картографической информации к определенной системе координат, привязка источников выбросов - на 41-50 источников</t>
  </si>
  <si>
    <t>Привязка картографической информации к определенной системе координат, привязка источников выбросов - на 51-60 источников</t>
  </si>
  <si>
    <t>Привязка картографической информации к определенной системе координат, привязка источников выбросов - на 61-80 источников</t>
  </si>
  <si>
    <t>Привязка картографической информации к определенной системе координат, привязка источников выбросов - на 81-100 источников</t>
  </si>
  <si>
    <t>Привязка картографической информации к определенной системе координат, привязка источников выбросов - на 101 и более источников</t>
  </si>
  <si>
    <t>Характеристика предприятия, как источника загрязнения атмосферного воздуха</t>
  </si>
  <si>
    <t>Характеристика существующих источников загрязнения атмосферы с учетом технологии предприятия - на 1 источник</t>
  </si>
  <si>
    <t>Формирование базы данных по источникам  выбросов предприятия в программном комплексе "Эколог" - 1-20 источников</t>
  </si>
  <si>
    <t>Формирование базы данных по источникам  выбросов предприятия в программном комплексе "Эколог" - 21-30 источников</t>
  </si>
  <si>
    <t>Формирование базы данных по источникам  выбросов предприятия в программном комплексе "Эколог" - 31-40 источников</t>
  </si>
  <si>
    <t>Формирование базы данных по источникам  выбросов предприятия в программном комплексе "Эколог" - 41-50 источников</t>
  </si>
  <si>
    <t>Формирование базы данных по источникам  выбросов предприятия в программном комплексе "Эколог" - 51-60 источников</t>
  </si>
  <si>
    <t>Формирование базы данных по источникам  выбросов предприятия в программном комплексе "Эколог" - 61-80 источников</t>
  </si>
  <si>
    <t>Формирование базы данных по источникам  выбросов предприятия в программном комплексе "Эколог" - 81-100 источников</t>
  </si>
  <si>
    <t>Формирование базы данных по источникам  выбросов предприятия в программном комплексе "Эколог" - 101 и более источников</t>
  </si>
  <si>
    <t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t>
  </si>
  <si>
    <t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t>
  </si>
  <si>
    <t>Оценка зависимости доза-ответ для приоритетных загрязнителей - 1 вещество</t>
  </si>
  <si>
    <t>Расчет индексов опасности при комбинированном действии загрязняющих веществ (с учетом выявленных критических органов и систем)</t>
  </si>
  <si>
    <t>Расчет суммарного канцерогенного риска</t>
  </si>
  <si>
    <t>Пространственный анализ и моделирование величин риска на исследуемой территории с использование ГИС - 1 вещество.</t>
  </si>
  <si>
    <t>Подготовка необходимых картографических материалов</t>
  </si>
  <si>
    <t>Определение долевого вклада  источников выбросов загрязняющих веществ в формирование канцерогенного и неканцерогенного рисков от предприятия</t>
  </si>
  <si>
    <t>Проведение сравнительного анализа рисков на существующее положение и с учетом перспективного развития предприятия</t>
  </si>
  <si>
    <t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t>
  </si>
  <si>
    <t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t>
  </si>
  <si>
    <t>Формирование отчета</t>
  </si>
  <si>
    <t>Распечатка картографических материалов - за 1 единицу.</t>
  </si>
  <si>
    <t>Распечатка 1 экземпляра отчета, брошюровка окончательного отчета.</t>
  </si>
  <si>
    <t>Отдел профилактической дезинфекции</t>
  </si>
  <si>
    <t xml:space="preserve">Дератизация 1 кв.м. объекта площадью до 100 кв.м. </t>
  </si>
  <si>
    <t>Дератизация 1 кв.м. ДОУ</t>
  </si>
  <si>
    <t>Дератизация 1 кв.м. объектов  площадью свыше 1000 кв.м.</t>
  </si>
  <si>
    <t>Дератизация до 100 кв.м. (за 1 кв.м)</t>
  </si>
  <si>
    <t>Дератизация от 101 кв.м. до 300 кв.м. (за 1 кв.м)</t>
  </si>
  <si>
    <t>Дератизация ДОУ (за 1 кв.м.)</t>
  </si>
  <si>
    <t xml:space="preserve">Дезинсекция мух до 100 кв.м.   (за 1 кв.м) </t>
  </si>
  <si>
    <t>Дезинсекция  мух от 101 кв.м. до 10 000 кв.м. (за 1 кв.м)</t>
  </si>
  <si>
    <t>Дезинсекция бытовых насекомых свыше 151 кв.м. (за 1 кв.м.)</t>
  </si>
  <si>
    <t>Дезинсекция бытовых насекомых по договорам (за 1 кв.м.)</t>
  </si>
  <si>
    <t>Дезинсекция ДОУ (за 1 кв. м.)</t>
  </si>
  <si>
    <t>Комплексная обработка (дератизация, дезинсекция мух, дезинсекция бытовых насекомых) от 51 до 100 кв. м. (за 1 кв.м.)</t>
  </si>
  <si>
    <t>Комплексная обработка (дератизация, дезинсекция мух, дезинсекция бытовых насекомых) свыше 101 кв. м. (за 1 кв.м.)</t>
  </si>
  <si>
    <t>Комплексная обработка (дератизация /12/, дезинсекция мух /5/, дезинсекция бытовых насекомых /5/) №2 (за 1 кв.м.)</t>
  </si>
  <si>
    <t>Комплексная обработка (дератизация /12/, дезинсекция мух /5/, дезинсекция бытовых насекомых /4/) №3 (за 1 кв.м.)</t>
  </si>
  <si>
    <t>Комплексная обработка (дератизация /12/, дезинсекция мух /4/, дезинсекция бытовых насекомых /4/) №4 (за 1 кв.м.)</t>
  </si>
  <si>
    <t>Комплексная обработка (дератизация, дезинсекция мух, дезинсекция бытовых насекомых) №6 за 1 кв.м.</t>
  </si>
  <si>
    <t>Дезинфекция емкостей, помещений, овощехранилищ до 25 кв.м.  (за 1 объект)</t>
  </si>
  <si>
    <t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t>
  </si>
  <si>
    <t xml:space="preserve">Дезинфекция квартир </t>
  </si>
  <si>
    <t>Дезинфекция помещений, овощехранилищ, холодильных камер по договорам (за 1 кв.м)</t>
  </si>
  <si>
    <t>Санитарная обработка контейнера для раскладки приманок (1 контейнер)</t>
  </si>
  <si>
    <t>Установка и обслуживание на объекте ферамоновой ловушки</t>
  </si>
  <si>
    <t>Дезинсекция зеленого массива от комара  площадью до 650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</si>
  <si>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комара  площадью от 651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</si>
  <si>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комара  площадью от   1000 м.кв. до 5000 кв.м.</t>
  </si>
  <si>
    <t>Дезинсекция зеленого массива от комара  площадью от   10001 м.кв. и более</t>
  </si>
  <si>
    <t>Дезинсекция зеленого массива от комара площадью от   10000 м.кв. социально значимых объектов</t>
  </si>
  <si>
    <t>Дезинсекция зеленого массива от колорадского жука площадью до 650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</si>
  <si>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колорадского жука  площадью от 651 м.кв.до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</si>
  <si>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колорадского жука  площадью от   1000 м.кв.до 5000 м.кв.</t>
  </si>
  <si>
    <t>Дезинсекция зеленого массива от колорадского жука площадью от   10000 м.кв.</t>
  </si>
  <si>
    <t>Дезинсекция зеленого массива от клеща площадью до 750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</si>
  <si>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клеща  площадью от 751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2)</t>
    </r>
  </si>
  <si>
    <t>Дезинсекция зеленого массива от клеща площадью от   1000 м.кв. до 5000 кв.м.</t>
  </si>
  <si>
    <t>Дезинсекция зеленого массива от клеща площадью от   10001 м.кв. и более</t>
  </si>
  <si>
    <t>Дезинсекция зеленого массива от клеща площадью от   10000 м.кв. социально значимых объектов</t>
  </si>
  <si>
    <t>Дезинфекция холодильных камер</t>
  </si>
  <si>
    <t xml:space="preserve">Дезинсекция зеленого массива от комара площадью от   5000 кв.м. до 10000 м.кв. </t>
  </si>
  <si>
    <t xml:space="preserve">Дезинсекция зеленого массива от колорадского  жука площадью от   5000 кв.м. до 10000 м.кв. </t>
  </si>
  <si>
    <t xml:space="preserve">Дезинсекция зеленого массива от клеща площадью от   5000 кв.м. до 10000 м.кв. </t>
  </si>
  <si>
    <t>Дератизация по договорам объекта площадью от 301 кв.м. до 1000 кв.м. (1кв.м.)</t>
  </si>
  <si>
    <t>Дезинсекция контейнеров для сбора ТБО (1 контейнер)</t>
  </si>
  <si>
    <t>Дератизация по договорам  (1 кв.м.)</t>
  </si>
  <si>
    <t>Дератизация производственных помещений (1 кв.м.)</t>
  </si>
  <si>
    <t>Дератизация по договорам объекта площадью от 100 кв.м. (1кв.м.)</t>
  </si>
  <si>
    <t>Дератизация по договорам  площадью от 100 кв.м. (1кв.м.)</t>
  </si>
  <si>
    <t>Дезинсекция бытовых насекомых от 151 кв.м. до 300 кв.м.</t>
  </si>
  <si>
    <t>Дератизация социально - значимых объектов за 1 кв.м.</t>
  </si>
  <si>
    <t>Дератизация по договорам объекта площадью от 300 кв.м. (1кв.м.)</t>
  </si>
  <si>
    <t>Комплексная обработка (дератизация , дезинсекция мух , дезинсекция бытовых насекомых ) №1 (за 1 кв.м.)</t>
  </si>
  <si>
    <t>Дезинсекция мух по договорам (за 1 кв.м.)</t>
  </si>
  <si>
    <t>Комплексная обработка (дезинфекция, дезинсекция) контейнеров для сбора ТБО (1 контейнер)</t>
  </si>
  <si>
    <t>Дератизация  по договорам объекта площадью от 200 кв.м. ( 1 кв.м.)</t>
  </si>
  <si>
    <t>Обследование объектов на наличие грызунов и следов их жизнедеятельности 1 объект до 100 кв.м.</t>
  </si>
  <si>
    <t>Обследование объектов на наличие грызунов и следов их жизнедеятельности 1 объект от 101 кв.м. до 1000 кв.м.</t>
  </si>
  <si>
    <t>Обследование объектов на наличие грызунов и следов их жизнедеятельности 1 объект свыше 1001 кв.м.</t>
  </si>
  <si>
    <t>Обследование объектов на наличие бытовых насекомых и следов их жизнедеятельности 1 объект до 100 кв.м.</t>
  </si>
  <si>
    <t>Обследование объектов на наличие бытовых насекомых и следов их жизнедеятельности 1 объект от 101 кв.м. до 1000 кв.м.</t>
  </si>
  <si>
    <t>Обследование объектов на наличие бытовых насекомых и следов их жизнедеятельности 1 объект свыше 1001 кв.м.</t>
  </si>
  <si>
    <t>Профдезинфекционные работы</t>
  </si>
  <si>
    <t xml:space="preserve">Разовые заявки </t>
  </si>
  <si>
    <t>Дератизация свыше101 кв.м. (за 1 кв.м)</t>
  </si>
  <si>
    <t>Дезинсекция до 100 кв.м. (за 1 кв.м)</t>
  </si>
  <si>
    <t>Дезинсекция свыше 101 кв.м.(за 1 кв.м)</t>
  </si>
  <si>
    <t>Дезинсекция мух до 100 кв.м. (за 1 кв.м)</t>
  </si>
  <si>
    <t>Дезинсекция мух свыше 101 кв.м. (за 1 кв.м)</t>
  </si>
  <si>
    <t>Дезинфекция помещений (за 1 кв.м)</t>
  </si>
  <si>
    <t xml:space="preserve">Дезинсекция квартир, жилых домов, помещений площадью свыше 60 кв.м. (2-х кратная) </t>
  </si>
  <si>
    <t>Профдезработы в период паводка</t>
  </si>
  <si>
    <t>Проведение работ по дезинсекции открытых территорий от комара и гнуса, вышедших из зоны подтопления (1 га)</t>
  </si>
  <si>
    <t>Дезинфекция колодцев, вышедших из зоны подтопления (1 колодец)</t>
  </si>
  <si>
    <t>Дезинфекция выгребных ям, вышедших из зоны подтопления (1 яма)</t>
  </si>
  <si>
    <t>Очаговая дератизация территорий, вышедших из зоны подтопления (1 очаг)</t>
  </si>
  <si>
    <t>Барьерная дератизация территорий, вышедших из зоны подтопления (1 га)</t>
  </si>
  <si>
    <t>Обработка педикулеза (длинный волос)</t>
  </si>
  <si>
    <t>Обработка педикулеза (средний волос)</t>
  </si>
  <si>
    <t>Санитарная обработка людей (1 чел.)</t>
  </si>
  <si>
    <t>Дезинсекция мух социально-значимых объектов г. Рубцовск (1кв.м.)</t>
  </si>
  <si>
    <t>Камерная дезинфекция (1кг.)</t>
  </si>
  <si>
    <t>Соскоб с глицерином по Торгушину</t>
  </si>
  <si>
    <t>Исследование почвы на нитраты</t>
  </si>
  <si>
    <t>Предрейсовый/послерейсовый медицинский осмотр водителей, г. Бийск</t>
  </si>
  <si>
    <t>Определение хлорорганических пестицидов при совместном присутствии хроматографией в тонком слое в продуктах питания</t>
  </si>
  <si>
    <t>Определение меди, цинка, свинца, кадмия вольтамперометрическим методом в продуктах питания</t>
  </si>
  <si>
    <t>Определение мышьяка вольтамперометрическим методом в продуктах питания</t>
  </si>
  <si>
    <t>Определение ртути вольтамперометрическим методом в продуктах питания</t>
  </si>
  <si>
    <t>Определение  массовой доли клетчатки в мясокостной муке</t>
  </si>
  <si>
    <t>Примечание</t>
  </si>
  <si>
    <t>* При сокращении срока исполнения по просьбе заказчика в 2 раза, цена услуги увеличивается</t>
  </si>
  <si>
    <t>на 40% от тарифа действующего прейскуранта (код услуги хх ххх ххх*2)</t>
  </si>
  <si>
    <t>* При сокращении срока исполнения по просьбе заказчика в 3 раза, цена услуги увеличивается</t>
  </si>
  <si>
    <t>на 70% от тарифа действующего прейскуранта (код услуги хх ххх ххх* 3)</t>
  </si>
  <si>
    <t>Сыворотки крови  на токсоплазмоз хронический  методом ИФА</t>
  </si>
  <si>
    <t>Исследование овощей,фруктов и зелени  на цисты простейших.</t>
  </si>
  <si>
    <t>Исследование смывов с предметов окружающей среды на яйца гельминтов и цисты патогенных  простейших.</t>
  </si>
  <si>
    <t>Определение полифосфатов, фосфатов, фосфора общего в воде</t>
  </si>
  <si>
    <t>Определение одного пестицида в продуктах питания и продовольственное сырье методом тонкослойной хроматографии</t>
  </si>
  <si>
    <t>Определение одного пестицида в продуктах питания и продовольственное сырье методом газожидкостной хроматографии</t>
  </si>
  <si>
    <t>Дезинсекция зеленого массива от клеща площадью от   20000 м.кв. за 1 кв.м. социально-значимых объектов за 1 кв.м.</t>
  </si>
  <si>
    <t xml:space="preserve">Дезинсекция жилых комнат, помещений до 15 кв.м. (2-х кратная) </t>
  </si>
  <si>
    <t>Подготовка заключений к протоколу лабораторных испытаний, выданного сторонними аккредитованными лабораториями</t>
  </si>
  <si>
    <t>Расчет риска  (острого  и хронического неканцерогенного и канцерогенного) - на 1 вещество</t>
  </si>
  <si>
    <t>Метод ИФА</t>
  </si>
  <si>
    <t>Ед. изм.</t>
  </si>
  <si>
    <t>иссл.</t>
  </si>
  <si>
    <t>Серологический метод</t>
  </si>
  <si>
    <t>Вирусологический метод</t>
  </si>
  <si>
    <t>Другие методы</t>
  </si>
  <si>
    <t>проба</t>
  </si>
  <si>
    <t>Бактериологический метод</t>
  </si>
  <si>
    <t>ИФА - метод</t>
  </si>
  <si>
    <t>ИФА на суммарные антитела к бруцеллезу</t>
  </si>
  <si>
    <t>Исследование препаратов крови, пунктатов</t>
  </si>
  <si>
    <t>Исследование мазков на кожный лейшманиоз</t>
  </si>
  <si>
    <t>Исследование мазков на висцеральный лейшманиоз</t>
  </si>
  <si>
    <t>Серологические исследования методом ИФА</t>
  </si>
  <si>
    <t xml:space="preserve"> Почва, вода</t>
  </si>
  <si>
    <t>Пищевые продукты</t>
  </si>
  <si>
    <t>Смывы с объектов внешней среды</t>
  </si>
  <si>
    <t>Внутрилабораторный контроль</t>
  </si>
  <si>
    <t>чел.</t>
  </si>
  <si>
    <t>Музейные препараты</t>
  </si>
  <si>
    <t>Клинический материал и объекты внешней среды</t>
  </si>
  <si>
    <t>Обследование сотрудников ДОУ</t>
  </si>
  <si>
    <t>Внутренний контроль качества проводимых исследований</t>
  </si>
  <si>
    <t>Исследования методом ИФА</t>
  </si>
  <si>
    <t>Бактериологическое исследование на листерии</t>
  </si>
  <si>
    <t>Бактериологическое исследование на КМАФАнМ</t>
  </si>
  <si>
    <t>Определение массовой доли меди, цинка, кадмия, свинца в продовольственном сырье  и пищевых продуктах</t>
  </si>
  <si>
    <t>вещество</t>
  </si>
  <si>
    <t>дозиметр</t>
  </si>
  <si>
    <t>трансп. ед.</t>
  </si>
  <si>
    <t>Измерение плотности потока энергии от передающего радиотехнического объекта в помещениях (1 точка)</t>
  </si>
  <si>
    <t>Измерение плотности потока энергии от передающего радиотехнического объекта на территории (1 точка)</t>
  </si>
  <si>
    <t>измерение</t>
  </si>
  <si>
    <t>шт.</t>
  </si>
  <si>
    <t>час</t>
  </si>
  <si>
    <t>лист</t>
  </si>
  <si>
    <t>га.</t>
  </si>
  <si>
    <t>объект</t>
  </si>
  <si>
    <t>экземпляр</t>
  </si>
  <si>
    <t>В целях получения санитарно-эпидемиологического заключения</t>
  </si>
  <si>
    <t>экспертиза</t>
  </si>
  <si>
    <t>заключение</t>
  </si>
  <si>
    <t>модель ГИС</t>
  </si>
  <si>
    <t>источник</t>
  </si>
  <si>
    <t>комплексная оценка</t>
  </si>
  <si>
    <t>расчет</t>
  </si>
  <si>
    <t>анализ</t>
  </si>
  <si>
    <t>отчет</t>
  </si>
  <si>
    <t>Дератизация</t>
  </si>
  <si>
    <t>Вода и почва</t>
  </si>
  <si>
    <t>Воздух</t>
  </si>
  <si>
    <t>Лекарственные формы, парфюмерно-косметическая продукция, средства личной гигиены</t>
  </si>
  <si>
    <t>Клинический материал</t>
  </si>
  <si>
    <t>Серологические исследования</t>
  </si>
  <si>
    <t>Стерилизация, контроль стерилизации</t>
  </si>
  <si>
    <t>Исследование на стерильность</t>
  </si>
  <si>
    <t>Санитарно-гигиенические исследования продовольственного сырья и пищевых продуктов</t>
  </si>
  <si>
    <t>Определение органолептических и химических показателей в питьевой воде</t>
  </si>
  <si>
    <t>Определение органолептических и химических показателей в минеральной воде</t>
  </si>
  <si>
    <t>Определение химических показателей сточных вод (без очистки)</t>
  </si>
  <si>
    <t>Определение органолептических и химических показателей природной, сточной воды</t>
  </si>
  <si>
    <t>Определение органолептических и химических показателей дистиллированной воды</t>
  </si>
  <si>
    <t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t>
  </si>
  <si>
    <t>Исследования почвы атомно-абсорбционным методом</t>
  </si>
  <si>
    <t>Дезинфицирующие средства</t>
  </si>
  <si>
    <t>Химическое исследование атмосферного воздуха и воздуха непроизводственных помещений</t>
  </si>
  <si>
    <t>Химическое исследование воздуха рабочей заны экспресс-методом</t>
  </si>
  <si>
    <t>Химическое исследование воздуха рабочей зоны</t>
  </si>
  <si>
    <t>Радиоспектрометрические исследования</t>
  </si>
  <si>
    <t>Дозиметрический метод</t>
  </si>
  <si>
    <t>Радиохимический метод</t>
  </si>
  <si>
    <t>Радонометрический метод</t>
  </si>
  <si>
    <t>Прочие услуги</t>
  </si>
  <si>
    <t>Дезинсекция</t>
  </si>
  <si>
    <t>Идентификация</t>
  </si>
  <si>
    <t>Комплексная обработка</t>
  </si>
  <si>
    <t>Дезинфекция</t>
  </si>
  <si>
    <t>Акарицидная обработка</t>
  </si>
  <si>
    <t>Обследование объектов</t>
  </si>
  <si>
    <t>кв.м.</t>
  </si>
  <si>
    <t>контейнер</t>
  </si>
  <si>
    <t>км.</t>
  </si>
  <si>
    <t>колодец</t>
  </si>
  <si>
    <t>яма</t>
  </si>
  <si>
    <t>очаг</t>
  </si>
  <si>
    <t>кг.</t>
  </si>
  <si>
    <t>Определение масличности семян</t>
  </si>
  <si>
    <t>Определение способности прорастания  зерновых культур</t>
  </si>
  <si>
    <t>Определение жизнеспособности зерновых культур</t>
  </si>
  <si>
    <t>Проведение санитарно-эпидемиологической экспертизы, методик, программ и режимов воспитания и обучения</t>
  </si>
  <si>
    <t>Оформление картограммы земельного участка</t>
  </si>
  <si>
    <t>Годовое обслуживание ИДК (1 дозиметр)</t>
  </si>
  <si>
    <t>Квартальное обслуживание ИДК (1 дозиметр)</t>
  </si>
  <si>
    <t>хар-ка</t>
  </si>
  <si>
    <t>экз.</t>
  </si>
  <si>
    <t>картогр-ма</t>
  </si>
  <si>
    <t>Измерение интенсивности ИК-излучения</t>
  </si>
  <si>
    <t>Определение фтора в водах</t>
  </si>
  <si>
    <t>Определение кремния (силикатов) в водах</t>
  </si>
  <si>
    <t>Видовая диагностика эпидзначимых членистоногих с выдачей результата исследования</t>
  </si>
  <si>
    <t>Определение до вида членистоногих</t>
  </si>
  <si>
    <t>Оформление протокола лабораторных испытаний</t>
  </si>
  <si>
    <t>протокол</t>
  </si>
  <si>
    <t>Исследование по идентификации рекомбинантной ДНК в пищевых продуктах (1 проба)</t>
  </si>
  <si>
    <t>Исследование по идентификации рекомбинантной ДНК в пищевых продуктах (2 пробы)</t>
  </si>
  <si>
    <t>Исследование по идентификации рекомбинантной ДНК в пищевых продуктах (3 пробы)</t>
  </si>
  <si>
    <t>Исследование по идентификации видовой принадлежности ДНК крупного рогатого скота (КРС)</t>
  </si>
  <si>
    <t>Исследования методом разделенного импеданса</t>
  </si>
  <si>
    <t>Определение температуры воды</t>
  </si>
  <si>
    <t>Дератизация ДОУ от 100 кв.м. (за 1 кв.м.)</t>
  </si>
  <si>
    <t>Определение кислотостойкости (химической стойкости)</t>
  </si>
  <si>
    <t>Исследование биологического материала на возбудителей ОРВИ</t>
  </si>
  <si>
    <t>Исследование биологического материала на метапневмовирус/бокавирус</t>
  </si>
  <si>
    <t>Исследование биологического материала на риновирус</t>
  </si>
  <si>
    <t>Исследование биологического материала на лихорадку Западного Нила</t>
  </si>
  <si>
    <t>Измерение ЭМП от передающего радиотехнического объекта(1 объект)</t>
  </si>
  <si>
    <t>Измерение ЭМП в производственных помещениях и на селитебной территории от ЗССС (1 точка)</t>
  </si>
  <si>
    <t>Исследование по идентификации видовой принадлежности ДНК баранины</t>
  </si>
  <si>
    <t>Исследование по идентификации видовой принадлежности ДНК свинины</t>
  </si>
  <si>
    <t>Определение мутности питьевой воды, воды бассейнов и поверхностных водоемов</t>
  </si>
  <si>
    <t>Обеспечение эксплуатации транспорта с оказанием соответствующих услуг</t>
  </si>
  <si>
    <t>Определение доброкачественности ядра в крупах</t>
  </si>
  <si>
    <t>Определение сорной примеси в крупах и пищевых продуктах</t>
  </si>
  <si>
    <t>Управление качеством</t>
  </si>
  <si>
    <t>13 000 001</t>
  </si>
  <si>
    <t>13 000 003</t>
  </si>
  <si>
    <t>курс</t>
  </si>
  <si>
    <t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t>
  </si>
  <si>
    <t>Определение массовой концентрации сероводорода, сульфидов, гидросульфидов в питьевой воде и воде расфасованной в емкости</t>
  </si>
  <si>
    <t>Определение мышьяка в почве методом ИВА</t>
  </si>
  <si>
    <t>Определение ртути в почве методом ИВА</t>
  </si>
  <si>
    <t>Исследование проб биологического материала клещей на моноцитарный эрлихиоз человека (МЭЧ)/ гранулоцитарный анаплазмоз человека (ГАЧ)</t>
  </si>
  <si>
    <t>Определение марганца в почве методом ИВА</t>
  </si>
  <si>
    <t>Определение кобальта в почве методом ИВА</t>
  </si>
  <si>
    <t>Определение никеля в почве методом ИВА</t>
  </si>
  <si>
    <t>Определение железа в почве методом ИВА</t>
  </si>
  <si>
    <t>Комплексная обработка (дератизация, дезинсекция мух, дезинсекция бытовых насекомых) от 40 до 70 кв. м. (за 1 кв.м.)</t>
  </si>
  <si>
    <t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t>
  </si>
  <si>
    <t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t>
  </si>
  <si>
    <t>Определение концентрации скипидара в воздухе рабочей зоны</t>
  </si>
  <si>
    <t xml:space="preserve">Микробиологическая лаборатория </t>
  </si>
  <si>
    <t>Определение в кале антигена норовируса методом ИФА</t>
  </si>
  <si>
    <t>Определение в кале антигена астровируса методом ИФА</t>
  </si>
  <si>
    <t>Экспертиза материалов о соответствии санитарно-эпидемиологическим требованиям водных объектов, используемых в рекреационных целях</t>
  </si>
  <si>
    <t>Дератизация за 1 кв.м.</t>
  </si>
  <si>
    <t>Комплексная обработка (дератизация, дезинсекция мух, дезинсекция бытовых насекомых) от 40 до 50 кв.м. (за 1 кв.м.)</t>
  </si>
  <si>
    <t>Подготовка экспертного заключения на соответствие объекта санитарным требованиям без цели лицензирования</t>
  </si>
  <si>
    <t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</si>
  <si>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</si>
  <si>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консультация</t>
  </si>
  <si>
    <t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t>
  </si>
  <si>
    <t>Определение охратоксина А в пищевых продуктах</t>
  </si>
  <si>
    <t>Определение массовой доли кальций-ион в соли</t>
  </si>
  <si>
    <t>Определение массовой доли магний-ион в соли</t>
  </si>
  <si>
    <t>Исследование массовой доли сульфат-ион в соли</t>
  </si>
  <si>
    <t>Определение массовой доли хлористого натрия в соли</t>
  </si>
  <si>
    <t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t>
  </si>
  <si>
    <t>Заведующий ООЛД</t>
  </si>
  <si>
    <t>Заведующий отделом эпидемиологии</t>
  </si>
  <si>
    <t>О.Ю. Санкина</t>
  </si>
  <si>
    <t>Л.А. Мишагина</t>
  </si>
  <si>
    <t>УТВЕРЖДАЮ</t>
  </si>
  <si>
    <t>"Центр гигиены и эпидемиологии</t>
  </si>
  <si>
    <t>в Алтайском крае"</t>
  </si>
  <si>
    <t>Прочие</t>
  </si>
  <si>
    <t>Бактериологический количественный контроль питательных сред</t>
  </si>
  <si>
    <t>Бактериологическое исследование консервированной продукции (мясной, рыбной, молочной, овощной, фруктовой и др.)</t>
  </si>
  <si>
    <t>Услуги предоставляемые в вечернее и ночное время, в праздничные и выходные дни</t>
  </si>
  <si>
    <t>Исследование на бореллиоз методом ИФА (lgM, lgG) один вид иммуноглобулина</t>
  </si>
  <si>
    <t>Определение антител к вирусу клещевого энцефалита в одной сыворотке методом ИФА (lgM, lgG) один вид иммуноглобулина</t>
  </si>
  <si>
    <t>Определение антител  на паротит (lgM, lgG) один вид иммуноглобулина</t>
  </si>
  <si>
    <t>Определение антител к ЛЗН методом ИФА с отрицательным результатом (lgM, lgG) один вид иммуноглобулина</t>
  </si>
  <si>
    <t>Определение антител к ЛЗН методом ИФА с положительным результатом (lgM, lgG) один вид иммуноглобулина</t>
  </si>
  <si>
    <t>Исследование мяса и мясопродукции на личинки биогельминтов</t>
  </si>
  <si>
    <t>Годовое обслуживание ИДК (2 дозиметра)</t>
  </si>
  <si>
    <t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t>
  </si>
  <si>
    <t>Исследования секционного материала, смывов на антиген  вируса гриппа методом ИФА</t>
  </si>
  <si>
    <t>Исследование по идентификации видовой принадлежности ДНК курицы/индейки/утки</t>
  </si>
  <si>
    <t>Определение бромирующихся веществ (бромируемость)</t>
  </si>
  <si>
    <t>Определение массовой доли свободной серной кислоты (по водной вытяжке)</t>
  </si>
  <si>
    <t>Определение водонепроницаемости</t>
  </si>
  <si>
    <t>Определение стойкости запаха</t>
  </si>
  <si>
    <t>Определение объемной доли этилового спирта</t>
  </si>
  <si>
    <t>Определение массы изделия</t>
  </si>
  <si>
    <t>Определение устойчивости окраски к воздействию сухого и мокрого трения (сумки, ранцы)</t>
  </si>
  <si>
    <t>Определение высоты каблука</t>
  </si>
  <si>
    <t>Определение содержания свободного формальдегида в коже</t>
  </si>
  <si>
    <t>Определение пенообразования</t>
  </si>
  <si>
    <t>Приготовление вытяжек из материалов для водоочистки и водоподготовки</t>
  </si>
  <si>
    <t>Определение стойкости полимерных крышек к горячей обработке, к растворам кислот</t>
  </si>
  <si>
    <t>Определение массовой доли хлоридов (массовая доля хлористого натрия)</t>
  </si>
  <si>
    <t>Определение отсутствия слипания латексных сосок пустышек</t>
  </si>
  <si>
    <t>Приготовление вытяжек из средств личной гигиены</t>
  </si>
  <si>
    <t>Определение капиллярности</t>
  </si>
  <si>
    <t>Определение водопоглощения</t>
  </si>
  <si>
    <t>Определение массы полупары обуви</t>
  </si>
  <si>
    <t>Определение формальдегида в белковой оболочке</t>
  </si>
  <si>
    <t>Определение массовой доли воды и летучих веществ</t>
  </si>
  <si>
    <t>Приготовление вытяжек из латексных сосок-пустышек</t>
  </si>
  <si>
    <t>Определение устойчивости латексных сосок-пустышек к 5-кратной дезинфекции</t>
  </si>
  <si>
    <t>Определение дибутилфталата, выделяющегося из образца в воздух</t>
  </si>
  <si>
    <r>
      <t>Определение сохранения внешнего вида и окраски, отсутствие деформации и трещин при воздействии воды температурой (70±5)</t>
    </r>
    <r>
      <rPr>
        <b/>
        <sz val="12"/>
        <color rgb="FF000000"/>
        <rFont val="Times New Roman"/>
        <family val="1"/>
        <charset val="204"/>
      </rPr>
      <t>С</t>
    </r>
  </si>
  <si>
    <t>Определение термоустойчивости масла сливочного</t>
  </si>
  <si>
    <t>Определение левомицитина методом инверсионной вольтамперометрии</t>
  </si>
  <si>
    <t>Определение калорийности готовых блюд и рационов (одно блюдо)</t>
  </si>
  <si>
    <t>Определение тетрациклина методом инверсионной вольтамперометрии</t>
  </si>
  <si>
    <t>Определение массовой доли яичных продуктов в перерасчете на сухой желток в майонезе и майонезных соусах</t>
  </si>
  <si>
    <t>Определение содержания бацитрацина в пищевой продукции животного происхождения</t>
  </si>
  <si>
    <t>Определение наличия/содержания сухого молока в пищевых продуктах (молоке и молочных продуктах)</t>
  </si>
  <si>
    <t>Определение содержания флавоноидов в биологически активных добавках к пище</t>
  </si>
  <si>
    <t>Определение массовой доли нерастворимых веществ в мёде</t>
  </si>
  <si>
    <t>Определение нитратов в овощах и продуктах их переработки методом высокоэффективной жидкостной хроматографии</t>
  </si>
  <si>
    <t>Определение общего селена в пищевых продуктах</t>
  </si>
  <si>
    <t>Определение бис (2-этилгексил) фталата в воде питьевой, в том числе расфасованной в емкости</t>
  </si>
  <si>
    <t>Определение жирнокислотного состава-масла растительные, жиры животных, продукты их переработки. Определение массовой доли молочного жира, транс-изометров жирных кислот</t>
  </si>
  <si>
    <t>Определение остаточного содержания нитрофуранов (метаболита фуразолидона -3-амино-2-оксазолидинона)</t>
  </si>
  <si>
    <t>Определение массовой доли мякоти в соковой продукции</t>
  </si>
  <si>
    <t>Определение  массовой доли диоксида серы в жидких и светлоокрашенных продуктах переработки фруктов и овощей</t>
  </si>
  <si>
    <t>Определение относительной плотности винодельческой продукции, соковой продукции</t>
  </si>
  <si>
    <t>Определение приведённого, остаточного экстракта в алкогольной продукции</t>
  </si>
  <si>
    <t>Определение содержания кофеина в кофе</t>
  </si>
  <si>
    <t>Определение нашелушенных ядер в крупе, зерне, ядрах (недодир)</t>
  </si>
  <si>
    <t>Определение массовой доли влаги и мясного сока, выделившегося при размораживании мяса птицы</t>
  </si>
  <si>
    <t>Определение витамина РР в муке, хлебе и х/булочных изделиях пшеничных витаминизированных, продуктах молочных для детского питания</t>
  </si>
  <si>
    <t>Определение свободной кислотности и /или водородного показателя (рН) в мёде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</si>
  <si>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</si>
  <si>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t>
  </si>
  <si>
    <t>Исследование на краснуху методом ИФА (lgG) один вид иммуноглобулина</t>
  </si>
  <si>
    <t>Определение антител к вирусам гепатита А (ИФА) (lgM) один вид иммуноглобулина</t>
  </si>
  <si>
    <t>Определение антител к кори методом ИФА в одной сыворотке (lgG) один вид иммуноглобулина</t>
  </si>
  <si>
    <t>Определение антител к вирусу клещевого энцефалита в одной сыворотке методом ИФА - проверочный тест (lgM) один вид иммуноглобулина</t>
  </si>
  <si>
    <t>Диагностика антител к цитамегаловирусу методом ИФА (lgM) один вид иммуноглобулина</t>
  </si>
  <si>
    <t>Диагностика антител к вирусу простого герпеса 1 и 2 типов методом ИФА (lgM) один вид иммуноглобулина</t>
  </si>
  <si>
    <t>Диагностика антител к вирусу Эпштейна-Барр методом ИФА (lgM) один вид иммуноглобулина</t>
  </si>
  <si>
    <t>Энтомологическое обследование территории за чертой города методом сбора клещей, исследование материала на площади 1га (1 кратно)</t>
  </si>
  <si>
    <t>Энтомологическое обследование территории в черте города методом сбора клещей, исследование материала на площади 1га (1 кратно)</t>
  </si>
  <si>
    <t>га</t>
  </si>
  <si>
    <t>Энтомологическое обследование 1 водоема на наличие личинок малярийных комаров, видовая диагностика, определение возрастного состава (1 кратно)</t>
  </si>
  <si>
    <t>водоем</t>
  </si>
  <si>
    <t>Зооэнтомологическая экспертиза объекта на наличие насекомых и клещей-вредителей продовольственных запасов и непродовольственного сырья за 1 кв.м.</t>
  </si>
  <si>
    <t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t>
  </si>
  <si>
    <t>Радиационный контроль партии черного металлолома массой до 25 тонн, загруженного в транспортное средство</t>
  </si>
  <si>
    <t>Радиационный контроль партии черного металлолома массой от 25 тонн, загруженное в транспотрное средство</t>
  </si>
  <si>
    <t>Радиационный контроль партии цветного металлолома массой до 25 тонн, загруженного в транспортное средство</t>
  </si>
  <si>
    <t>Радиационный контроль партии цветного металлолома массой от 25 тонн, загруженного в транспортное средство</t>
  </si>
  <si>
    <t>Бактериологическое исследование пищевых продуктов на Cl.botulinum</t>
  </si>
  <si>
    <t>Бактериологическое исследование на КМАФАнМ, КМАэМ</t>
  </si>
  <si>
    <t>Бактериологическое исследование на молочнокислые микроорганизмы</t>
  </si>
  <si>
    <t>Бактериологическое исследование воды питьевой  на споры сульфитредуцирующих клостридий (централизованного водоснабжения)</t>
  </si>
  <si>
    <t>Бактериологическое исследование смывов с эндоскопического оборудования</t>
  </si>
  <si>
    <t>Бактериологическое исследование смывов на синегнойную палочку</t>
  </si>
  <si>
    <t>Бактериологическое исследование рук персонала</t>
  </si>
  <si>
    <t>Бактериологическое исследование чувствительности к химиотерапевтическим препаратам</t>
  </si>
  <si>
    <t>Бактериологическое исследование на  энтеропатогенные эшерихии</t>
  </si>
  <si>
    <t>Серологическое исследование на брюшной тиф</t>
  </si>
  <si>
    <t>Серологическое исследование с одним диагностикумом (дифтерия, столбняк)</t>
  </si>
  <si>
    <t>Серологическое исследование с одним  диагностикумом (сальмонелезный, шигеллезный, менингококковым)</t>
  </si>
  <si>
    <t>Биологический контроль работы воздушного стерилизатора (5 тестов)</t>
  </si>
  <si>
    <t>Обучение методам микробиологического исследования воды, пищевых продуктов, смывов, воздуха по программе с практикой.</t>
  </si>
  <si>
    <t>Отбор проб воды (разводящая сеть)</t>
  </si>
  <si>
    <t>Отбор проб воды (скважина, водонапорная башня и пр.)</t>
  </si>
  <si>
    <t>Отбор проб воды (бассейн, поверхностный водоём, стоки)</t>
  </si>
  <si>
    <t>Отбор проб пищевых продуктов, непищевых товаров</t>
  </si>
  <si>
    <t>Отбор пробы почвы</t>
  </si>
  <si>
    <t>Взятие смывов с объектов внешней среды</t>
  </si>
  <si>
    <t>Отбор проб воздуха в закрытых помещениях</t>
  </si>
  <si>
    <t>Измерение общей вибрации</t>
  </si>
  <si>
    <t>Измерение локальной вибрации</t>
  </si>
  <si>
    <t>Измерение электростатического поля</t>
  </si>
  <si>
    <t>Измерение электромагнитного поля промышленной частоты (50Гц) в помещениях</t>
  </si>
  <si>
    <t>Определение массовой доли транс-изомеров жирных кислот - продукты переработки растительных масел и животных жиров</t>
  </si>
  <si>
    <t>Определение массовой доли молочного жира - спреды и смеси топлёные</t>
  </si>
  <si>
    <t>Измерение температуры поверхностей</t>
  </si>
  <si>
    <t>Исследование проб биологического материала, клещей  на Rickettsia sibirica/Ricrettsia heilongjiangensis</t>
  </si>
  <si>
    <t>Радиационный контроль черного металла в штабелях для партий до 25 тонн</t>
  </si>
  <si>
    <t>Радиационный контроль цветного металла в штабелях для партий до 25 тонн</t>
  </si>
  <si>
    <t>Радиационный контроль черного металла в штабелях для партий от 25 тонн</t>
  </si>
  <si>
    <t>Радиационный контроль цветного металла в штабелях для партий от 25 тонн</t>
  </si>
  <si>
    <t>Дезинсекция квартир, жилых домов, помещений площадью до 60 кв.м. (2-х кратная) клопы</t>
  </si>
  <si>
    <t>Дезинсекция квартир, жилых домов, помещений площадью до 60 кв.м. (2-х кратная) тараканы</t>
  </si>
  <si>
    <t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t>
  </si>
  <si>
    <t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t>
  </si>
  <si>
    <t>Дератизация вагона</t>
  </si>
  <si>
    <t>вагон</t>
  </si>
  <si>
    <t>Дезинсекция вагона</t>
  </si>
  <si>
    <t>Дезинфекция вагона</t>
  </si>
  <si>
    <t>Камерная дезинфекция постельных принадлежностей</t>
  </si>
  <si>
    <t>Дезинфекция СДУ</t>
  </si>
  <si>
    <t>Дезинфекция автотранспортного средства до 3 тонн</t>
  </si>
  <si>
    <t>Дезинфекция автотранспортного средства свыше 3 тонн</t>
  </si>
  <si>
    <t>Хлорирование канализационных очков</t>
  </si>
  <si>
    <t>Массовая доля нерастворимого остатка в соли</t>
  </si>
  <si>
    <t>Массовая доля хлор-иона в соли</t>
  </si>
  <si>
    <t>Массовая доля сорной примеси в масляничных культурах</t>
  </si>
  <si>
    <t>Лузжистость в мосляничных культурах</t>
  </si>
  <si>
    <t>Анизидиновое число в растительных маслах</t>
  </si>
  <si>
    <t>Измерение напряженности электромагнитного поля по магнитной составляющей и электрической составляющей на рабочем месте с ПЭВМ</t>
  </si>
  <si>
    <t>партия</t>
  </si>
  <si>
    <t>Заведующий отделом профилактической дезинфекции</t>
  </si>
  <si>
    <t>И.В. Сергиенко</t>
  </si>
  <si>
    <t>Заведующий санитарно-гигиеническим отделом</t>
  </si>
  <si>
    <t>К.А. Николенко</t>
  </si>
  <si>
    <t>Исследование воды на ооцисты криптоспоридий(питьевой,сточной, воды бассейнов и т.д.)</t>
  </si>
  <si>
    <t>Исследование рыбы и рыбной продукции на личинки паразитов(нематод,трематод, цестод и скребней) 1 проба</t>
  </si>
  <si>
    <t>Обучающий курс по теме: «Требования к системе управления качеством и безопасностью пищевых продуктов на основе принципов ХАССП» группа свыше 10 человек от одной организации (за 1 обучающегося) 3 дня по 8 часов</t>
  </si>
  <si>
    <t>Обучающий курс по теме: «Требования к системе управления качеством и безопасностью пищевых продуктов на основе принципов ХАССП» минимальная группа 5 человек (за 1 обучающегося) 3 дня по 8 часов</t>
  </si>
  <si>
    <t>Исследование проб биологического материала на грипп   с определением субтипов А(Н1N1)/А(Н3N2)</t>
  </si>
  <si>
    <t>Исследование проб биологического материала  на грипп с определением субтипа  А/H1N1(sw2009)</t>
  </si>
  <si>
    <t>Бактериологическое исследование на дрожжи, плесени, концентрацию дрожжевых клеток, плесень по Говарду</t>
  </si>
  <si>
    <t>Бактериологическое исследование на патогенную микрофлору, в т.ч. cальмонеллы</t>
  </si>
  <si>
    <t>Бактериологическое исследование воды питьевой (централизованного, нецентрализованного водоснабжения, горячего водоснабжения) на ОМЧ, ОКБ, ТКБ.</t>
  </si>
  <si>
    <t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t>
  </si>
  <si>
    <t>Бактериологическое исследование воды питьевой расфасованной в емкости на синегнойную палочку Ps.aeruginosa.</t>
  </si>
  <si>
    <t>Бактериологическое исследование воды питьевой расфасованной в емкости на споры сульфитредуцирующих клостридий</t>
  </si>
  <si>
    <t>Бактериологическое исследование воды питьевой, расфасованной в емкости на 6 показателей (ОМЧ 37°С, 22°С, ОКБ, ТКБ, ГКБ, Ps.aeruginosa)</t>
  </si>
  <si>
    <t>Бактериологическое исследование воды питьевой, расфасованной в емкости на энтерококки (фекальные стрептококки)</t>
  </si>
  <si>
    <t>Бактериологическое исследование воды питьевой, расфасованной в емкости на E. coli, БГКП</t>
  </si>
  <si>
    <t>Бактериологическое исследование готовых лекарственных форм, вспомогательные материалы для приготовления лекарственных форм, аптечной посуды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</si>
  <si>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</si>
  <si>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t>
  </si>
  <si>
    <t>Бактериологическое исследование материала, хирургических инструментов, белья, эндоскопов на стерильность</t>
  </si>
  <si>
    <t>Исследование на патогенную микрофлору, в т.ч. сальмонеллы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</si>
  <si>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 методом ИФА</t>
  </si>
  <si>
    <t>Гидрокарбонаты в питьевой, природной воде</t>
  </si>
  <si>
    <t>Дезинсекция территории от клеща</t>
  </si>
  <si>
    <t>Акарицидная обработка зеленого массива</t>
  </si>
  <si>
    <t>Выезд специалиста для отбора проб/проведения измерений (полугодие, квартал)</t>
  </si>
  <si>
    <t>Выезд специалиста для отбора проб/проведения измерений (месяц)</t>
  </si>
  <si>
    <t>Бактериологическое исследованиеводы для инъекций  и воды для гемодиализа по фармакопее</t>
  </si>
  <si>
    <t>ИФА качественное определение антител к лихорадке - Ку в материале от людей и из объектов внешней среды</t>
  </si>
  <si>
    <t>выезд</t>
  </si>
  <si>
    <t>смыв</t>
  </si>
  <si>
    <t>Измерение напряженности электромагнитного поля от передающего радиотехнического объекта в помещениях (1 точка)</t>
  </si>
  <si>
    <t>Измерение напряженности электромагнитного поля от передающего радиотехнического объекта на территории (1 точка)</t>
  </si>
  <si>
    <t>Вирусологическое исследование речной, сточной воды на энтеровирусы</t>
  </si>
  <si>
    <t>21 000 038</t>
  </si>
  <si>
    <t>Энтомологическое обследование территории за чертой города методом сбора клещей, исследование материала на площади до 1га (1 кратно)</t>
  </si>
  <si>
    <t>Энтомологическое обследование территории в черте города методом сбора клещей, исследование материала на площади до 1га (1 кратно)</t>
  </si>
  <si>
    <t>Обследование пригородного поезда/электропоезда</t>
  </si>
  <si>
    <t>Объект</t>
  </si>
  <si>
    <t>Состав</t>
  </si>
  <si>
    <t>Исследование на коклюш с определением классов G, M и A (ИФА методом)</t>
  </si>
  <si>
    <t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3»  - 1 химическое вещество.</t>
  </si>
  <si>
    <t>Проведение цикла расчетов среднегодовых концентраций по всему перечню ингредиентов, выбрасываемых предприятием в программном комплексе «Эколог 3»  - 1 химическое вещество.</t>
  </si>
  <si>
    <t xml:space="preserve"> Определение антител к вирусам гепатита С (ИФА) (lgM, lgG) один вид иммуноглобулина</t>
  </si>
  <si>
    <t>Заключительная дезинфекция помещений дезинфицирующими препаратами</t>
  </si>
  <si>
    <t>Заключительная дезинфекция объектов жилищного фонда (жилых помещений в многоквартирных домах, помещений общего пользования в многоквартирных домах), в которых выявлены очаги новой коронавирусной инфекции COVID-19</t>
  </si>
  <si>
    <t>Заключительная дезинфекция по COVID-19 пассажирского автобуса от 40 мест дезинфицирующими препаратами</t>
  </si>
  <si>
    <t>Посадочное место</t>
  </si>
  <si>
    <t>Заключительная дезинфекция пассажирского автобуса до 40 посадочных мест дезинфицирующими препаратами</t>
  </si>
  <si>
    <t>Транспортная единица</t>
  </si>
  <si>
    <t>Заключительная дезинфекция помещений дезинфицирующими препаратами в период эпидемиологичнеской ситуации (COVID-19)</t>
  </si>
  <si>
    <t>Заключительная дезинфекция пассажирского автобуса дезинфицирующими препаратами в период эпидемиологичнеской ситуации (COVID-19)</t>
  </si>
  <si>
    <t>Заключительная дезинфекция легкового автомобиля дезинфицирующими препаратами в период эпидемиологичнеской ситуации (COVID-19)</t>
  </si>
  <si>
    <t>Заключительная дезинфекция грузового автомобиля дезинфицирующими препаратами в период эпидемиологичнеской ситуации (COVID-19)</t>
  </si>
  <si>
    <t>Заключительная дезинфекция самолета до 50 пассажирских мест дезинфицирующими препаратами в период эпидемиологической ситуации (COVID-19)</t>
  </si>
  <si>
    <t>Заключительная дезинфекция самолета от 51 до 100 пассажирских мест дезинфицирующими препаратами в период эпидемиологической ситуации (COVID-19)</t>
  </si>
  <si>
    <t>Заключительная дезинфекция самолета от 101 до 150 пассажирских мест дезинфицирующими препаратами в период эпидемиологической ситуации (COVID-19</t>
  </si>
  <si>
    <t>Заключительная дезинфекция самолета от 151 до 200 пассажирских мест дезинфицирующими препаратами в период эпидемиологической ситуации (COVID-19)</t>
  </si>
  <si>
    <t>Заключительная дезинфекция самолета от 201 до 250 пассажирских мест дезинфицирующими препаратами в период эпидемиологической ситуации (COVID-19)</t>
  </si>
  <si>
    <t>Заключительная дезинфекция самолета от 251 до 300 пассажирских мест дезинфицирующими препаратами в период эпидемиологической ситуации (COVID-19)</t>
  </si>
  <si>
    <t>Санитарно-эпидемиологическая оценка контейнерной площадки - места накопления ТКО</t>
  </si>
  <si>
    <t>площадка</t>
  </si>
  <si>
    <t>Заключительная дезинфекция вертолета до 15 пассажирских мест дезинфицирующими препаратами в период эпидемиологической ситуации (COVID-19)</t>
  </si>
  <si>
    <t>Исследование объектов внешней среды методом смывов на новую коронавирусную инфекцию COVID-19</t>
  </si>
  <si>
    <t>Определение антител к SARS-CoV-2 в одной сыворотке методом ИФА (Lg M, Lg G)</t>
  </si>
  <si>
    <t>Определение антител к SARS-CoV-2 в одной сыворотке методом ИФА (Lg G)</t>
  </si>
  <si>
    <t>Определение антител к SARS-CoV-2 в одной сыворотке методом ИФА (Lg M)</t>
  </si>
  <si>
    <t>Определение  зеараленона  в  продовольственном сырье и пищевых продуктах методом высоко-эффективной жидкостной хромотографии</t>
  </si>
  <si>
    <t>Определение дезоксиниваленола (ДОН) в  продо-вольственном сырье и пищевых продуктах ме-тодом высокоэффективной жидкостной хроматографии</t>
  </si>
  <si>
    <t xml:space="preserve"> тарифов на  услуги, оказываемые лабораториями и отделами                                                                                                                                   ФБУЗ "Центр гигиены и эпидемиологии в Алтайском крае"  с  01.01.2021г.                     </t>
  </si>
  <si>
    <t>Цена с учетом НДС, руб. 2020 год</t>
  </si>
  <si>
    <t>Цена с учетом НДС, руб. 2021 год</t>
  </si>
  <si>
    <t>% роста 2021/2020</t>
  </si>
  <si>
    <t>Цена без учета НДС, руб. 2021</t>
  </si>
  <si>
    <t>Исследование проб биологического материала, внешней среды на новую коронавирусную инфекцию COVID-19</t>
  </si>
  <si>
    <t>Санитарно-эпидемиологическая оценка контейнерной площадки - места накопления ТКО в сельской местности</t>
  </si>
  <si>
    <t>Обучение работе на стерилизаторах медицинских паровых (автоклавах) по программе повышения квалификации</t>
  </si>
  <si>
    <t>Обучение дезинфекторов по программе повышения квалификации</t>
  </si>
  <si>
    <t xml:space="preserve">Профессиональная гигиеническая подготовка и аттестация работников организаций </t>
  </si>
  <si>
    <t>Профессиональная гигиеническая подготовка и аттестация  должностных лиц организаций</t>
  </si>
  <si>
    <t>Обучение по проведению входного радиационного контроля металлолома по 5 часовой программе.</t>
  </si>
  <si>
    <t>Оформление, выдача удостоверения</t>
  </si>
  <si>
    <t>Оформление, выдача личной медицинской книжки</t>
  </si>
  <si>
    <t>Защита информации на личной медицинской книжке, удостоверении (1 голограмма)</t>
  </si>
  <si>
    <t>Определение остаточного количества антибиотиков в пищевых продуктах (на тетрациклин в мёде)</t>
  </si>
  <si>
    <t>Определение окисляемости (общее количество органических веществ) в товарах народного потребления</t>
  </si>
  <si>
    <t>Определение цветности в товарах народного потребления</t>
  </si>
  <si>
    <t>Определение мутности в товарах народного потребления</t>
  </si>
  <si>
    <t>Определение массовой доли воды и летучих веществ (или сухого вещества) в парфюмерно-косметической продукции</t>
  </si>
  <si>
    <t xml:space="preserve"> </t>
  </si>
  <si>
    <t>Исследование проб воды, в т.ч. бассейнов на новую коронавирусную инфекцию COVID-19</t>
  </si>
  <si>
    <t>ДНК</t>
  </si>
  <si>
    <t>к приказу №    от "  " августа 2020 г.</t>
  </si>
  <si>
    <t>И.о. главного врач ФБУЗ</t>
  </si>
  <si>
    <t>__________________Н.Е. Солдатова</t>
  </si>
  <si>
    <t>И.о. главного врача ФБУЗ</t>
  </si>
  <si>
    <t>Филиал ФБУЗ "Центр гигиены и эпидемиологии в Алтайском крае в городе Бийске, Бийском, Ельцовском, Зональном, Красногорском, Солтонском и Целинном районах</t>
  </si>
  <si>
    <t>Филиал ФБУЗ "Центр гигиены и эпидемиологии в Алтайском крае в городах Славгород и Яровом, Бурлинском, Немецком и Хабарском районах</t>
  </si>
  <si>
    <t>Филиал ФБУЗ "Центр гигиены и эпидемиологии в Алтайском крае в городе Рубцовске, Рубцовском, Егорьевском, Поспелихинском, Новичихинском и Шипуновском районах"</t>
  </si>
  <si>
    <t>Бактериологическое исследование смывов на БГКП/ ОКБ/энтеробактерии</t>
  </si>
  <si>
    <t>Санитарно-эпидемиологическое обследование вагонов</t>
  </si>
  <si>
    <t>Исследование проб биологического материала на грипп А/В с определением субтипов (H1N1/H3N2/H1N1pdm2009)</t>
  </si>
  <si>
    <t>22 000 093</t>
  </si>
  <si>
    <t xml:space="preserve">Экспертиза проекта санитарно-защитной зоны предприятий I, II класса опасности </t>
  </si>
  <si>
    <t>22 000 094</t>
  </si>
  <si>
    <t xml:space="preserve">Экспертиза проекта санитарно-защитной зоны предприятий III - IV класса опасности </t>
  </si>
  <si>
    <t>Влажная дезинсекция железнодорожного вагона</t>
  </si>
  <si>
    <t>Заключительная дезинфекция железнодорожного вагона</t>
  </si>
  <si>
    <t>Сплошная дератизация железнодорожного вагона</t>
  </si>
  <si>
    <t>Дератизация железнодорожного вагона (плановая)</t>
  </si>
  <si>
    <t>Дезинсекция железнодорожного вагона (плановая)</t>
  </si>
  <si>
    <t>Дезинфекция железнодорожного вагона (плановая)</t>
  </si>
  <si>
    <t>Работа санитарного врача, врача - эпидемиолога, специалиста (подготовка к отбору проб, отбор проб, сдача отбор. проб)  (1 час)</t>
  </si>
  <si>
    <t>Определение хрома (Ш) и общего хрома в питьевой и минеральных водах</t>
  </si>
  <si>
    <t>Регистрация личных медицинских книжек, удостоверений, результатов аттестации профессиональной подготовки, ведение реестра</t>
  </si>
  <si>
    <t>Исследования почвы на криптоспоридии</t>
  </si>
  <si>
    <t>Экспресс-метод определения лямблий и криптоспоридий в суспензии фекалий (иммунохроматографический метод)</t>
  </si>
  <si>
    <t>Определение катионов в воде методом капиллярного электрофореза (аммоний, калий, натрий, литий, магний, стронций, барий, кальций)</t>
  </si>
  <si>
    <t>Определение анионов в воде методом капиллярного электрофореза (хлорид-ионы, нитрит-ионы, сульфат-ионы, фосфат-ионы)</t>
  </si>
  <si>
    <t>Иссл.</t>
  </si>
  <si>
    <t>60 000 157</t>
  </si>
  <si>
    <t>60 000 158</t>
  </si>
  <si>
    <t>60 000 159</t>
  </si>
  <si>
    <t>Определение аспартама, сахарина, кофеина и бензоата натрия в безалкогольных напитках методом высокоэффективной жидкостной хроматографии</t>
  </si>
  <si>
    <t>60 000 160</t>
  </si>
  <si>
    <t>Определение консервантов (сорбиновой и бензойной кислот) в молочных продуктах методом высокоэффективной жидкостной хроматографии</t>
  </si>
  <si>
    <t>60 000 161</t>
  </si>
  <si>
    <t>Определение аспартама, ацесульфама и сахарина в пищевой продукции методом высокоэффективной жидкостной хроматографии</t>
  </si>
  <si>
    <t>60 000 162</t>
  </si>
  <si>
    <t>Определение охратоксина А в зерне и продуктах его переработки методом высокоэффективной жидкостной хроматографии</t>
  </si>
  <si>
    <t>60 000 163</t>
  </si>
  <si>
    <t>Определение синтетических красителей (индигокармин, желтый «Солнечный закат», азорубин, тартразин, понсо 4R) в молочной продукции методом высокоэффективной жидкостной хроматографии</t>
  </si>
  <si>
    <t>60 000 164</t>
  </si>
  <si>
    <t>Определение сахарозы, глюкозы, фруктозы и сорбита в соковой продукции методом высокоэффективной жидкостной хроматографии</t>
  </si>
  <si>
    <t>60 000 165</t>
  </si>
  <si>
    <t>Определение массовой доли витамина D в молоке и молочной продукции методом высокоэффективной жидкостной хроматографии</t>
  </si>
  <si>
    <t>60 000 166</t>
  </si>
  <si>
    <t>Определение витамина С в пищевых продуктах методом высокоэффективной жидкостной хроматографии</t>
  </si>
  <si>
    <t>60 000 167</t>
  </si>
  <si>
    <t>60 000 168</t>
  </si>
  <si>
    <t>60 000 169</t>
  </si>
  <si>
    <t>Определение витамина А (массовой доли общего каротина) в пищевых продуктах методом высокоэффективной жидкостной хроматографии</t>
  </si>
  <si>
    <t>60 000 170</t>
  </si>
  <si>
    <t>Определение витамина Е (α-токоферола, β-токоферола, δ-токоферола, λ-токоферола) в пищевых продуктах методом высокоэффективной жидкостной хроматографии</t>
  </si>
  <si>
    <t>60 000 171</t>
  </si>
  <si>
    <t>Определение витамина В1в пищевых продуктах методом высокоэффективной жидкостной хроматографии</t>
  </si>
  <si>
    <t>Определение витамина В2 в пищевых продуктах методом высокоэффективной жидкостной хроматографии</t>
  </si>
  <si>
    <t>Определение фолиевой кислоты в обогащенных продуктах питания методом высокоэффективной жидкостной хроматографии(методика включена в перечень НД на МИ к ТР ТС 027/2012)</t>
  </si>
  <si>
    <t>60 000 172</t>
  </si>
  <si>
    <t>Определение массовой доли кобальта в мясе, включая мясо птицы, мясных и мясосодержащих продуктах методом атомно-абсорбционной спектрометрии.</t>
  </si>
  <si>
    <t>60 000 173</t>
  </si>
  <si>
    <t>Определение массовой доли марганца в мясе, субпродуктах, мясных и мясосодержащих продуктах, продуктах из шпика методом атомно-абсорбционной спектрометрии.</t>
  </si>
  <si>
    <t>60 000 174</t>
  </si>
  <si>
    <t>Определение массовой доли стеринов в пищевых продуктах (молоко и молочная продукция, кондитерские изделия, мясо и мясная продукция) методом газовой хроматографии.</t>
  </si>
  <si>
    <t>60 000 175</t>
  </si>
  <si>
    <t>60 000 177</t>
  </si>
  <si>
    <t>60 000 178</t>
  </si>
  <si>
    <t>60 000 179</t>
  </si>
  <si>
    <t>60 000 180</t>
  </si>
  <si>
    <t>60 000 181</t>
  </si>
  <si>
    <t>60 000 182</t>
  </si>
  <si>
    <t>60 000 183</t>
  </si>
  <si>
    <t>Определение содержания углеводов в готовых блюдах и рационах (расчётный метод)</t>
  </si>
  <si>
    <t>60 000 184</t>
  </si>
  <si>
    <t>Определение массовой доли титруемых кислот в пересчете на сухое вещество в продуктах томатных концентрированных.</t>
  </si>
  <si>
    <t>60 000 185</t>
  </si>
  <si>
    <t>Определение содержания витамина С в пищевых продуктах и сырье продовольственном флуориметрическим методом.</t>
  </si>
  <si>
    <t>60 000 186</t>
  </si>
  <si>
    <t>Определение содержания селена в пищевых продуктах и продовольственном сырье флуориметрическим методом.</t>
  </si>
  <si>
    <t>Определение фруктозы, глюкозы и сахарозы в напитках, плодоовощной продукции, БАД, мёде методом капиллярного электрофореза.</t>
  </si>
  <si>
    <t>60 000 188</t>
  </si>
  <si>
    <t>Определение массовой концентрации органических кислот в пищевых продуктах (винодельческая, соковая, алкогольная, безалкогольная, слабоалкогольная продукция и продукты пивоварения) методом капиллярного электрофореза.</t>
  </si>
  <si>
    <t>60 000 189</t>
  </si>
  <si>
    <t>Определение каротиноидов в функциональных пищевыхпродуктах растительного и животного происхождения спектрофотометрическим методом</t>
  </si>
  <si>
    <t>60 000 190</t>
  </si>
  <si>
    <t>Определение стойкости красителя к горячей воде в игрушках.</t>
  </si>
  <si>
    <t>60 000 191</t>
  </si>
  <si>
    <t>Определение фенола в водной вытяжке из упаковки и материалов, контактирующих с пищевыми продуктами, методом газовой хроматографии.</t>
  </si>
  <si>
    <t>60 000 192</t>
  </si>
  <si>
    <t>Определение эпихлоргидрина в водной вытяжке из упаковки и материалов, контактирующих с пищевыми продуктами, методом газовой хроматографии.</t>
  </si>
  <si>
    <t>60 000 193</t>
  </si>
  <si>
    <t>Определение массовой доли мышьяка в парфюмерно-косметической продукции методом атомно-абсорбционной спектрометрии.</t>
  </si>
  <si>
    <t>60 000 194</t>
  </si>
  <si>
    <t>Определение массовой доли ртути в парфюмерно-косметической продукции методом атомно-абсорбционной спектрометрии.</t>
  </si>
  <si>
    <t>60 000 195</t>
  </si>
  <si>
    <t>Определение массовой доли свинца в парфюмерно-косметической продукции методом атомно-абсорбционной спектрометрии.</t>
  </si>
  <si>
    <t>60 000 196</t>
  </si>
  <si>
    <t>Идентификация животных и растительных (белкового и углеводного происхождения) структурных компонентов в мясе и мясных продуктах, методом  гистологического исследования.</t>
  </si>
  <si>
    <t>60 000 197</t>
  </si>
  <si>
    <t>Определение степени свежести мяса методом гистологического исследования.</t>
  </si>
  <si>
    <t>60 000 198</t>
  </si>
  <si>
    <t>Определение степени (этапов) созревания мяса методом гистологического исследования.</t>
  </si>
  <si>
    <t>60 000 199</t>
  </si>
  <si>
    <t>Определение массовой концентрации летучих фенолов в водной вытяжке из различных материалов, фотометрическим методом после отгонки с паром.</t>
  </si>
  <si>
    <t xml:space="preserve">60 000 200 </t>
  </si>
  <si>
    <t>Определение концентрации гидразина экспресс методом в воздухе рабочей зоны</t>
  </si>
  <si>
    <t>60 000 201</t>
  </si>
  <si>
    <t>Определение массовой концентрации гидразина в воздухе рабочей зоны фотометрическим методом</t>
  </si>
  <si>
    <r>
      <t>Определение фолиевой кислоты (витамина В</t>
    </r>
    <r>
      <rPr>
        <b/>
        <vertAlign val="subscript"/>
        <sz val="12"/>
        <color rgb="FF000000"/>
        <rFont val="Times New Roman"/>
        <family val="1"/>
        <charset val="204"/>
      </rPr>
      <t>9</t>
    </r>
    <r>
      <rPr>
        <b/>
        <sz val="12"/>
        <color rgb="FF000000"/>
        <rFont val="Times New Roman"/>
        <family val="1"/>
        <charset val="204"/>
      </rPr>
      <t>) в обогащенных специализированных пищевых продуктах методом иммуноферментного анализа (от 1 до 2 проб включительно)</t>
    </r>
  </si>
  <si>
    <t>Определение цианокобаламина (витамина В12) в слабоалкогольных напитках (от 1 до 2 проб включительно)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</si>
  <si>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1 до 2 проб включительно)</t>
  </si>
  <si>
    <t>Определение Т-2 токсина в пищевых продуктах (зерновые, зернобобовые культуры) методом иммуноферментного анализа (от 1 до 2 проб включительно)</t>
  </si>
  <si>
    <t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 (от 1 до 2 проб включительно)</t>
  </si>
  <si>
    <t>Определение антибиотиков фторхинолонового ряда в пищевых продуктах (молоко, мясо, птица, яйца, яичные продукты) методом иммуноферментного анализа (от 1 до 2 проб включительно)</t>
  </si>
  <si>
    <t>Определение нитроимидазолов (диметридазола) в пищевых продуктах (мясо, птица, молоко, яйца, креветки) методом иммуноферментного анализа (от 1 до 2 проб включительно)</t>
  </si>
  <si>
    <t>Определение сульфаниламидов (сульфаметазина) в пищевых продуктах (молоко, сухое молоко, мясо, почки) методом иммуноферментного анализа (от 1 до 2 проб включительно)</t>
  </si>
  <si>
    <t>Определение аминогликозидов (стрептомицина) в пищевых продуктах (молоко, молочные, продукты, мясо, печень) методом иммуноферментного анализа (от 1 до 2 проб включительно)</t>
  </si>
  <si>
    <t>Определение антибиотиков группы пенициллинов в пищевых продуктах (молоко, молочные, продукты, мясо) методом иммуноферментного анализа (от 1 до 2 проб включительно)</t>
  </si>
  <si>
    <t>Определение антибиотиков тетрациклиновой группы в пищевых продуктах (молоко и молочные продукты, мясо, мясные продукты, рыба, яйца, яичные продукты, мёд) методом иммуноферментного анализа (от 1 до 2 проб включительно)</t>
  </si>
  <si>
    <t>Определение фолиевой кислоты (витамина В9) в обогащенных специализированных пи-щевых продуктах методом иммунофермент-ного анализа (от 3 до 6 проб включительно)</t>
  </si>
  <si>
    <t>Определение фолиевой кислоты (витамина В9) в обогащенных специализированных пищевых продуктах методом иммуноферментного анализа (от 7 до 10 проб и более)</t>
  </si>
  <si>
    <t>Определение цианокобаламина (витамина В12) в слабоалкогольных напитках (от 3 до 6 проб включительно)</t>
  </si>
  <si>
    <t>Определение цианокобаламина (витамина В12) в слабоалкогольных напитках (от 7 до 10 проб и более)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</si>
  <si>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3 до 6 проб включительно)</t>
  </si>
  <si>
    <t>Определение охратоксина А в пищевых продуктах (зерне, зернобобовых культурах, продуктах их переработки, солоде пивоваренном) методом иммуноферментного анализа (от 7 до 10 проб и более)</t>
  </si>
  <si>
    <t>Определение Т-2 токсина в пищевых продуктах (зерновые, зернобобовые культуры) методом иммуноферментного анализа (от 3 до 6 проб включительно)</t>
  </si>
  <si>
    <t>Определение Т-2 токсина в пищевых продук-тах (зерновые, зернобобовые культуры) мето-дом иммуноферментного анализа (от 7 до 10 проб и более)</t>
  </si>
  <si>
    <t>Определение глютена в пищевых (продукты переработки зерна – мука, крупа, отруби), из-делия макаронные безглютеновые) продуктах методом иммуноферментного анализа (от 3 до 6 проб включительно)</t>
  </si>
  <si>
    <t>Определение глютена в пищевых (продукты переработки зерна – мука, крупа, отруби), изделия макаронные безглютеновые) продуктах методом иммуноферментного анализа (от 7 до 10 проб и более)</t>
  </si>
  <si>
    <t>Определение антибиотиков фторхинолонового ряда в пищевых продуктах (молоко, мясо, птица, яйца, яичные продукты) методом иммуноферментного анализа (от 3 до 6 проб включительно)</t>
  </si>
  <si>
    <t>Определение антибиотиков фторхинолонового ряда в пищевых продуктах (молоко, мясо, птица, яйца, яичные продукты) методом иммуноферментного анализа (от 7 до 10 проб и более)</t>
  </si>
  <si>
    <t>Определение нитроимидазолов (диметридазола) в пищевых продуктах (мясо, птица, молоко, яйца, креветки) методом иммуноферментного анализа (от 3 до 6 проб включительно)</t>
  </si>
  <si>
    <t>Определение нитроимидазолов (диметридазола) в пищевых продуктах (мясо, птица, молоко, яйца, креветки) методом иммуноферментного анализа (от 7 до 10 проб и более)</t>
  </si>
  <si>
    <t>Определение сульфаниламидов (сульфаметазина) в пищевых продуктах (молоко, сухое молоко, мясо, почки) методом иммуноферментного анализа (от 3 до 6 проб включительно)</t>
  </si>
  <si>
    <t>Определение сульфаниламидов (сульфаметазина) в пищевых продуктах (молоко, сухое молоко, мясо, почки) методом иммуноферментного анализа (от 7 до 10 проб и более)</t>
  </si>
  <si>
    <t>Определение аминогликозидов (стрептоми-цина) в пищевых продуктах (молоко, молоч-ные, продукты, мясо, печень) методом имму-ноферментного анализа (от 3 до 6 проб вклю-чительно)</t>
  </si>
  <si>
    <t>Определение аминогликозидов (стрептоми-цина) в пищевых продуктах (молоко, молоч-ные, продукты, мясо, печень) методом имму-ноферментного анализа (от 7 до 10 проб и бо-лее)</t>
  </si>
  <si>
    <t>Определение антибиотиков группы пени-циллинов в пищевых продуктах (молоко, мо-лочные, продукты, мясо) методом иммуно-ферментного анализа (от 3 до 6 проб включи-тельно)</t>
  </si>
  <si>
    <t>Определение антибиотиков группы пенициллинов в пищевых продуктах (молоко, молочные, продукты, мясо) методом иммуноферментного анализа (от 7 до 10 проб и более)</t>
  </si>
  <si>
    <t>Определение антибиотиков тетрациклиновой группы в пищевых продуктах (молоко и мо-лочные продукты, мясо, мясные продукты, рыба, яйца, яичные продукты, мёд) методом иммуноферментного анализа (от 3 до 6 проб включительно)</t>
  </si>
  <si>
    <t>Определение антибиотиков тетрациклиновой группы в пищевых продуктах (молоко и мо-лочные продукты, мясо, мясные продукты, рыба, яйца, яичные продукты, мёд) методом иммуноферментного анализа (от 7 до 10 проб и более)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</si>
</sst>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\-??_р_._-;_-@_-"/>
    <numFmt numFmtId="165" formatCode="_-* #,##0_р_._-;\-* #,##0_р_._-;_-* \-??_р_._-;_-@_-"/>
    <numFmt numFmtId="166" formatCode="_-* #,##0.0_р_._-;\-* #,##0.0_р_._-;_-* \-??_р_._-;_-@_-"/>
    <numFmt numFmtId="167" formatCode="_-* #,##0_р_._-;\-* #,##0_р_._-;_-* &quot;-&quot;??_р_._-;_-@_-"/>
    <numFmt numFmtId="168" formatCode="#,##0_ ;\-#,##0\ "/>
    <numFmt numFmtId="169" formatCode="_(* #,##0_);_(* \(#,##0\);_(* &quot;-&quot;??_);_(@_)"/>
    <numFmt numFmtId="170" formatCode="0.000"/>
  </numFmts>
  <fonts count="2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0"/>
      <color rgb="FF000080"/>
      <name val="Arial Cyr"/>
      <charset val="204"/>
    </font>
    <font>
      <sz val="10"/>
      <color rgb="FF008000"/>
      <name val="Arial Cyr"/>
      <charset val="204"/>
    </font>
    <font>
      <sz val="10"/>
      <color rgb="FF3366FF"/>
      <name val="Arial Cyr"/>
      <charset val="204"/>
    </font>
    <font>
      <b/>
      <sz val="11"/>
      <name val="Times New Roman"/>
      <family val="1"/>
      <charset val="204"/>
    </font>
    <font>
      <sz val="10"/>
      <color rgb="FF0000FF"/>
      <name val="Arial Cyr"/>
      <charset val="204"/>
    </font>
    <font>
      <b/>
      <vertAlign val="subscript"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Protection="0"/>
    <xf numFmtId="164" fontId="18" fillId="0" borderId="0" applyBorder="0" applyProtection="0"/>
  </cellStyleXfs>
  <cellXfs count="270">
    <xf numFmtId="0" fontId="0" fillId="0" borderId="0" xfId="0"/>
    <xf numFmtId="0" fontId="1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left" vertical="center"/>
    </xf>
    <xf numFmtId="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4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2" borderId="1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4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2" borderId="1" xfId="2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17" fillId="2" borderId="0" xfId="1" applyNumberFormat="1" applyFont="1" applyFill="1" applyBorder="1" applyAlignment="1" applyProtection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169" fontId="4" fillId="7" borderId="0" xfId="1" applyNumberFormat="1" applyFont="1" applyFill="1" applyAlignment="1">
      <alignment horizontal="left" vertical="center"/>
    </xf>
    <xf numFmtId="3" fontId="3" fillId="7" borderId="0" xfId="0" applyNumberFormat="1" applyFont="1" applyFill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justify" wrapText="1"/>
    </xf>
    <xf numFmtId="0" fontId="4" fillId="7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13" borderId="1" xfId="0" applyFont="1" applyFill="1" applyBorder="1" applyAlignment="1">
      <alignment wrapText="1"/>
    </xf>
    <xf numFmtId="0" fontId="10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0" fontId="5" fillId="13" borderId="1" xfId="0" applyFont="1" applyFill="1" applyBorder="1" applyAlignment="1">
      <alignment horizontal="left" vertical="top"/>
    </xf>
    <xf numFmtId="0" fontId="5" fillId="13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168" fontId="5" fillId="2" borderId="1" xfId="1" applyNumberFormat="1" applyFont="1" applyFill="1" applyBorder="1" applyAlignment="1" applyProtection="1">
      <alignment horizontal="center" vertical="center" wrapText="1"/>
    </xf>
    <xf numFmtId="168" fontId="4" fillId="2" borderId="1" xfId="1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 applyProtection="1">
      <alignment horizontal="left" vertical="center" wrapText="1"/>
    </xf>
    <xf numFmtId="168" fontId="4" fillId="2" borderId="1" xfId="1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 applyProtection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4" fillId="7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</xf>
    <xf numFmtId="3" fontId="4" fillId="7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5" fillId="1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/>
    </xf>
    <xf numFmtId="3" fontId="19" fillId="7" borderId="1" xfId="0" applyNumberFormat="1" applyFont="1" applyFill="1" applyBorder="1" applyAlignment="1">
      <alignment horizontal="center" vertical="center" wrapText="1"/>
    </xf>
    <xf numFmtId="3" fontId="19" fillId="7" borderId="1" xfId="1" applyNumberFormat="1" applyFont="1" applyFill="1" applyBorder="1" applyAlignment="1">
      <alignment horizontal="center" vertical="center" wrapText="1"/>
    </xf>
    <xf numFmtId="3" fontId="19" fillId="7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6" fillId="2" borderId="0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20" fillId="7" borderId="0" xfId="1" applyNumberFormat="1" applyFont="1" applyFill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wrapText="1"/>
    </xf>
    <xf numFmtId="0" fontId="4" fillId="8" borderId="1" xfId="2" applyNumberFormat="1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2" fontId="5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166" fontId="3" fillId="2" borderId="0" xfId="1" applyNumberFormat="1" applyFont="1" applyFill="1" applyBorder="1" applyAlignment="1" applyProtection="1">
      <alignment horizontal="right" vertical="center"/>
    </xf>
    <xf numFmtId="0" fontId="0" fillId="17" borderId="0" xfId="0" applyFill="1" applyAlignment="1">
      <alignment horizontal="left" vertical="center"/>
    </xf>
    <xf numFmtId="4" fontId="0" fillId="18" borderId="0" xfId="0" applyNumberFormat="1" applyFill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" fontId="0" fillId="16" borderId="1" xfId="0" applyNumberFormat="1" applyFill="1" applyBorder="1" applyAlignment="1">
      <alignment horizontal="left" vertical="center"/>
    </xf>
    <xf numFmtId="4" fontId="0" fillId="15" borderId="1" xfId="0" applyNumberFormat="1" applyFill="1" applyBorder="1" applyAlignment="1">
      <alignment horizontal="left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7" borderId="1" xfId="1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 wrapText="1"/>
    </xf>
    <xf numFmtId="4" fontId="22" fillId="15" borderId="1" xfId="0" applyNumberFormat="1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3" fontId="5" fillId="8" borderId="1" xfId="1" applyNumberFormat="1" applyFont="1" applyFill="1" applyBorder="1" applyAlignment="1" applyProtection="1">
      <alignment horizontal="center" vertical="center" wrapText="1"/>
    </xf>
    <xf numFmtId="0" fontId="4" fillId="8" borderId="1" xfId="1" applyNumberFormat="1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4" fontId="0" fillId="19" borderId="1" xfId="0" applyNumberFormat="1" applyFill="1" applyBorder="1" applyAlignment="1">
      <alignment horizontal="left" vertical="center"/>
    </xf>
    <xf numFmtId="4" fontId="0" fillId="12" borderId="1" xfId="0" applyNumberFormat="1" applyFill="1" applyBorder="1" applyAlignment="1">
      <alignment horizontal="left" vertical="center"/>
    </xf>
    <xf numFmtId="4" fontId="0" fillId="20" borderId="1" xfId="0" applyNumberFormat="1" applyFill="1" applyBorder="1" applyAlignment="1">
      <alignment horizontal="left" vertical="center"/>
    </xf>
    <xf numFmtId="4" fontId="0" fillId="18" borderId="1" xfId="0" applyNumberFormat="1" applyFill="1" applyBorder="1" applyAlignment="1">
      <alignment horizontal="left" vertical="center"/>
    </xf>
    <xf numFmtId="3" fontId="5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/>
    </xf>
    <xf numFmtId="2" fontId="0" fillId="18" borderId="0" xfId="0" applyNumberFormat="1" applyFill="1" applyAlignment="1">
      <alignment horizontal="left" vertical="center"/>
    </xf>
    <xf numFmtId="0" fontId="0" fillId="18" borderId="0" xfId="0" applyFill="1" applyAlignment="1">
      <alignment horizontal="left" vertical="center"/>
    </xf>
    <xf numFmtId="4" fontId="0" fillId="21" borderId="1" xfId="0" applyNumberFormat="1" applyFill="1" applyBorder="1" applyAlignment="1">
      <alignment horizontal="left" vertical="center"/>
    </xf>
    <xf numFmtId="3" fontId="4" fillId="2" borderId="6" xfId="1" applyNumberFormat="1" applyFont="1" applyFill="1" applyBorder="1" applyAlignment="1" applyProtection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2" fontId="0" fillId="8" borderId="1" xfId="0" applyNumberFormat="1" applyFill="1" applyBorder="1" applyAlignment="1">
      <alignment horizontal="left" vertical="center"/>
    </xf>
    <xf numFmtId="4" fontId="5" fillId="8" borderId="1" xfId="0" applyNumberFormat="1" applyFont="1" applyFill="1" applyBorder="1" applyAlignment="1">
      <alignment horizontal="left" vertical="center"/>
    </xf>
    <xf numFmtId="4" fontId="0" fillId="7" borderId="1" xfId="0" applyNumberForma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170" fontId="23" fillId="0" borderId="0" xfId="0" applyNumberFormat="1" applyFont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/>
    </xf>
    <xf numFmtId="2" fontId="0" fillId="22" borderId="1" xfId="0" applyNumberFormat="1" applyFill="1" applyBorder="1" applyAlignment="1">
      <alignment horizontal="left" vertical="center"/>
    </xf>
    <xf numFmtId="170" fontId="0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6" fontId="3" fillId="2" borderId="0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3" fontId="4" fillId="8" borderId="1" xfId="1" applyNumberFormat="1" applyFont="1" applyFill="1" applyBorder="1" applyAlignment="1" applyProtection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3" fontId="5" fillId="23" borderId="1" xfId="1" applyNumberFormat="1" applyFont="1" applyFill="1" applyBorder="1" applyAlignment="1" applyProtection="1">
      <alignment horizontal="center" vertical="center" wrapText="1"/>
    </xf>
    <xf numFmtId="0" fontId="4" fillId="23" borderId="1" xfId="2" applyNumberFormat="1" applyFont="1" applyFill="1" applyBorder="1" applyAlignment="1">
      <alignment horizontal="left" vertical="center" wrapText="1"/>
    </xf>
    <xf numFmtId="0" fontId="4" fillId="24" borderId="1" xfId="1" applyNumberFormat="1" applyFont="1" applyFill="1" applyBorder="1" applyAlignment="1">
      <alignment horizontal="left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5" fillId="23" borderId="1" xfId="0" applyNumberFormat="1" applyFont="1" applyFill="1" applyBorder="1" applyAlignment="1">
      <alignment horizontal="center" vertical="center"/>
    </xf>
    <xf numFmtId="0" fontId="0" fillId="23" borderId="1" xfId="0" applyFill="1" applyBorder="1" applyAlignment="1">
      <alignment horizontal="left" vertical="center"/>
    </xf>
    <xf numFmtId="2" fontId="0" fillId="23" borderId="1" xfId="0" applyNumberFormat="1" applyFill="1" applyBorder="1" applyAlignment="1">
      <alignment horizontal="left" vertical="center"/>
    </xf>
    <xf numFmtId="4" fontId="5" fillId="23" borderId="1" xfId="0" applyNumberFormat="1" applyFont="1" applyFill="1" applyBorder="1" applyAlignment="1">
      <alignment horizontal="left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0" fontId="4" fillId="8" borderId="7" xfId="1" applyNumberFormat="1" applyFont="1" applyFill="1" applyBorder="1" applyAlignment="1" applyProtection="1">
      <alignment horizontal="left" vertical="center" wrapText="1"/>
    </xf>
    <xf numFmtId="4" fontId="0" fillId="0" borderId="7" xfId="0" applyNumberFormat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left" vertical="center"/>
    </xf>
    <xf numFmtId="4" fontId="5" fillId="2" borderId="10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49" fontId="4" fillId="7" borderId="11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2" fontId="0" fillId="2" borderId="11" xfId="0" applyNumberForma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 vertical="center" wrapText="1"/>
    </xf>
    <xf numFmtId="3" fontId="5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wrapText="1"/>
    </xf>
    <xf numFmtId="0" fontId="5" fillId="13" borderId="10" xfId="0" applyFont="1" applyFill="1" applyBorder="1" applyAlignment="1">
      <alignment horizontal="left"/>
    </xf>
    <xf numFmtId="166" fontId="3" fillId="2" borderId="0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168" fontId="4" fillId="11" borderId="8" xfId="1" applyNumberFormat="1" applyFont="1" applyFill="1" applyBorder="1" applyAlignment="1" applyProtection="1">
      <alignment horizontal="center" vertical="center" wrapText="1"/>
    </xf>
    <xf numFmtId="168" fontId="4" fillId="11" borderId="9" xfId="1" applyNumberFormat="1" applyFont="1" applyFill="1" applyBorder="1" applyAlignment="1" applyProtection="1">
      <alignment horizontal="center" vertical="center" wrapText="1"/>
    </xf>
    <xf numFmtId="168" fontId="4" fillId="11" borderId="7" xfId="1" applyNumberFormat="1" applyFont="1" applyFill="1" applyBorder="1" applyAlignment="1" applyProtection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12" borderId="8" xfId="1" applyNumberFormat="1" applyFont="1" applyFill="1" applyBorder="1" applyAlignment="1">
      <alignment horizontal="center" vertical="center"/>
    </xf>
    <xf numFmtId="167" fontId="4" fillId="12" borderId="9" xfId="1" applyNumberFormat="1" applyFont="1" applyFill="1" applyBorder="1" applyAlignment="1">
      <alignment horizontal="center" vertical="center"/>
    </xf>
    <xf numFmtId="167" fontId="4" fillId="12" borderId="7" xfId="1" applyNumberFormat="1" applyFont="1" applyFill="1" applyBorder="1" applyAlignment="1">
      <alignment horizontal="center" vertical="center"/>
    </xf>
    <xf numFmtId="167" fontId="4" fillId="12" borderId="1" xfId="1" applyNumberFormat="1" applyFont="1" applyFill="1" applyBorder="1" applyAlignment="1">
      <alignment horizontal="center" vertical="center"/>
    </xf>
    <xf numFmtId="165" fontId="4" fillId="5" borderId="8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7" xfId="1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2" applyNumberFormat="1" applyFont="1" applyFill="1" applyBorder="1" applyAlignment="1">
      <alignment horizontal="center" vertical="center" wrapText="1"/>
    </xf>
    <xf numFmtId="0" fontId="4" fillId="5" borderId="9" xfId="2" applyNumberFormat="1" applyFont="1" applyFill="1" applyBorder="1" applyAlignment="1">
      <alignment horizontal="center" vertical="center" wrapText="1"/>
    </xf>
    <xf numFmtId="0" fontId="4" fillId="5" borderId="7" xfId="2" applyNumberFormat="1" applyFont="1" applyFill="1" applyBorder="1" applyAlignment="1">
      <alignment horizontal="center" vertical="center" wrapText="1"/>
    </xf>
    <xf numFmtId="0" fontId="5" fillId="5" borderId="8" xfId="2" applyNumberFormat="1" applyFont="1" applyFill="1" applyBorder="1" applyAlignment="1">
      <alignment horizontal="center" vertical="center" wrapText="1"/>
    </xf>
    <xf numFmtId="0" fontId="5" fillId="5" borderId="9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9" xfId="0" applyNumberFormat="1" applyFont="1" applyFill="1" applyBorder="1" applyAlignment="1">
      <alignment horizontal="center" wrapText="1"/>
    </xf>
    <xf numFmtId="3" fontId="5" fillId="4" borderId="7" xfId="0" applyNumberFormat="1" applyFont="1" applyFill="1" applyBorder="1" applyAlignment="1">
      <alignment horizont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9" xfId="0" applyNumberFormat="1" applyFont="1" applyFill="1" applyBorder="1" applyAlignment="1">
      <alignment horizontal="center" vertical="center" wrapText="1"/>
    </xf>
    <xf numFmtId="3" fontId="4" fillId="14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3" fontId="20" fillId="7" borderId="0" xfId="1" applyNumberFormat="1" applyFont="1" applyFill="1" applyAlignment="1">
      <alignment horizontal="left"/>
    </xf>
    <xf numFmtId="165" fontId="4" fillId="5" borderId="8" xfId="1" applyNumberFormat="1" applyFont="1" applyFill="1" applyBorder="1" applyAlignment="1" applyProtection="1">
      <alignment horizontal="center" vertical="center" wrapText="1"/>
    </xf>
    <xf numFmtId="165" fontId="4" fillId="5" borderId="9" xfId="1" applyNumberFormat="1" applyFont="1" applyFill="1" applyBorder="1" applyAlignment="1" applyProtection="1">
      <alignment horizontal="center" vertical="center" wrapText="1"/>
    </xf>
    <xf numFmtId="165" fontId="4" fillId="5" borderId="7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7" borderId="0" xfId="0" applyNumberFormat="1" applyFont="1" applyFill="1" applyAlignment="1">
      <alignment horizontal="left"/>
    </xf>
    <xf numFmtId="0" fontId="16" fillId="2" borderId="0" xfId="0" applyFont="1" applyFill="1" applyBorder="1" applyAlignment="1">
      <alignment horizontal="left" vertical="center" wrapText="1"/>
    </xf>
    <xf numFmtId="3" fontId="5" fillId="13" borderId="1" xfId="0" applyNumberFormat="1" applyFont="1" applyFill="1" applyBorder="1" applyAlignment="1">
      <alignment vertical="center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8</xdr:row>
      <xdr:rowOff>0</xdr:rowOff>
    </xdr:from>
    <xdr:to>
      <xdr:col>32</xdr:col>
      <xdr:colOff>0</xdr:colOff>
      <xdr:row>10</xdr:row>
      <xdr:rowOff>231373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3F95535B-6878-4B8E-A160-5C42AA9D9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1600200"/>
          <a:ext cx="0" cy="85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771525</xdr:colOff>
      <xdr:row>5</xdr:row>
      <xdr:rowOff>57150</xdr:rowOff>
    </xdr:from>
    <xdr:to>
      <xdr:col>33</xdr:col>
      <xdr:colOff>9525</xdr:colOff>
      <xdr:row>8</xdr:row>
      <xdr:rowOff>133350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5626298D-9CC6-4697-B9FF-D3E31A5FF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057275"/>
          <a:ext cx="962025" cy="6762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2143125</xdr:colOff>
      <xdr:row>15</xdr:row>
      <xdr:rowOff>333375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6FFA41-E3C0-4CC9-9BAB-963381A215D0}"/>
            </a:ext>
          </a:extLst>
        </xdr:cNvPr>
        <xdr:cNvSpPr txBox="1"/>
      </xdr:nvSpPr>
      <xdr:spPr>
        <a:xfrm>
          <a:off x="303847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_06/Desktop/&#1055;&#1088;&#1077;&#1081;&#1089;&#1082;&#1091;&#1088;&#1072;&#1085;&#1090;%202020/&#1056;&#1072;&#1089;&#1095;&#1077;&#1090;&#1085;&#1072;&#1103;%20&#1089;&#1077;&#1073;&#1077;&#1089;&#1090;&#1086;&#1080;&#1084;&#1086;&#1089;&#1090;&#1100;%20&#1091;&#1089;&#1083;&#1091;&#1075;%20&#1085;&#1072;%202020%20&#1075;&#1086;&#1076;%20(&#1085;&#1072;%20&#1091;&#1090;&#1074;&#1077;&#1088;&#1078;&#1076;&#1077;&#1085;&#1080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A2" t="str">
            <v>Код</v>
          </cell>
          <cell r="B2" t="str">
            <v>Наименование работ, услуг</v>
          </cell>
          <cell r="C2" t="str">
            <v>Цена с учетом НДС, руб. 2019г.</v>
          </cell>
          <cell r="D2" t="str">
            <v>трудозатраты чел/час</v>
          </cell>
          <cell r="E2" t="str">
            <v>затраты на оплату труда</v>
          </cell>
          <cell r="F2" t="str">
            <v>материальные затраты</v>
          </cell>
          <cell r="G2" t="str">
            <v>прямые</v>
          </cell>
          <cell r="H2" t="str">
            <v>Общехозяйственные</v>
          </cell>
          <cell r="I2" t="str">
            <v xml:space="preserve">итого себ-ть, без НДС, руб. </v>
          </cell>
          <cell r="J2" t="str">
            <v>рентабельность (15%)</v>
          </cell>
          <cell r="K2" t="str">
            <v>итого себ-ть с рентабельностью, без НДС, руб.</v>
          </cell>
          <cell r="L2" t="str">
            <v>расчетная стоимость на 2020 года (с НДС)</v>
          </cell>
          <cell r="M2" t="str">
            <v>Предложения ПЭО (цена с НДС)</v>
          </cell>
          <cell r="N2" t="str">
            <v>Предложения отделов и лабораторий (цена с НДС)</v>
          </cell>
          <cell r="O2" t="str">
            <v>% роста</v>
          </cell>
        </row>
        <row r="3">
          <cell r="A3"/>
          <cell r="B3"/>
          <cell r="C3"/>
          <cell r="D3"/>
          <cell r="E3" t="str">
            <v>на 1 исслед.</v>
          </cell>
          <cell r="F3" t="str">
            <v>затраты на 1 иссл.</v>
          </cell>
          <cell r="G3" t="str">
            <v>на 1 исслед.</v>
          </cell>
          <cell r="H3" t="str">
            <v>на 1 исслед.</v>
          </cell>
          <cell r="I3" t="str">
            <v>на 1 исслед.</v>
          </cell>
          <cell r="J3"/>
          <cell r="K3"/>
          <cell r="L3"/>
          <cell r="M3"/>
          <cell r="N3"/>
          <cell r="O3"/>
        </row>
        <row r="4">
          <cell r="A4" t="str">
            <v>Вирусологическая лаборатория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>
            <v>10000646</v>
          </cell>
          <cell r="B5" t="str">
            <v>Определение антигена хантавирусов во внешней среде методом ИФА</v>
          </cell>
          <cell r="C5">
            <v>594</v>
          </cell>
          <cell r="D5">
            <v>2.35</v>
          </cell>
          <cell r="E5">
            <v>170.82305100000002</v>
          </cell>
          <cell r="F5">
            <v>370.72</v>
          </cell>
          <cell r="G5">
            <v>541.5430510000001</v>
          </cell>
          <cell r="H5">
            <v>184.12463734000005</v>
          </cell>
          <cell r="I5">
            <v>725.66768834000015</v>
          </cell>
          <cell r="J5">
            <v>108.85015325100002</v>
          </cell>
          <cell r="K5">
            <v>834.51784159100021</v>
          </cell>
          <cell r="L5">
            <v>1001.4214099092003</v>
          </cell>
          <cell r="M5">
            <v>632.61</v>
          </cell>
          <cell r="N5">
            <v>633</v>
          </cell>
          <cell r="O5">
            <v>6.5000000000000018</v>
          </cell>
        </row>
        <row r="6">
          <cell r="A6">
            <v>10000800</v>
          </cell>
          <cell r="B6" t="str">
            <v>Исследование на бореллиоз методом ИФА (lgM, lgG) один вид иммуноглобулина</v>
          </cell>
          <cell r="C6">
            <v>510</v>
          </cell>
          <cell r="D6">
            <v>0.21</v>
          </cell>
          <cell r="E6">
            <v>15.2650386</v>
          </cell>
          <cell r="F6">
            <v>330.08</v>
          </cell>
          <cell r="G6">
            <v>345.34503860000001</v>
          </cell>
          <cell r="H6">
            <v>117.41731312400002</v>
          </cell>
          <cell r="I6">
            <v>462.76235172400004</v>
          </cell>
          <cell r="J6">
            <v>69.414352758600003</v>
          </cell>
          <cell r="K6">
            <v>532.17670448260003</v>
          </cell>
          <cell r="L6">
            <v>638.61204537911999</v>
          </cell>
          <cell r="M6">
            <v>543.15</v>
          </cell>
          <cell r="N6">
            <v>543</v>
          </cell>
          <cell r="O6">
            <v>6.4999999999999964</v>
          </cell>
        </row>
        <row r="7">
          <cell r="A7">
            <v>10000800</v>
          </cell>
          <cell r="B7" t="str">
            <v>Исследование на краснуху методом ИФА (lgM) один вид иммуноглобулина</v>
          </cell>
          <cell r="C7">
            <v>510</v>
          </cell>
          <cell r="D7">
            <v>0.21</v>
          </cell>
          <cell r="E7">
            <v>15.2650386</v>
          </cell>
          <cell r="F7">
            <v>330.08</v>
          </cell>
          <cell r="G7">
            <v>345.34503860000001</v>
          </cell>
          <cell r="H7">
            <v>117.41731312400002</v>
          </cell>
          <cell r="I7">
            <v>462.76235172400004</v>
          </cell>
          <cell r="J7">
            <v>69.414352758600003</v>
          </cell>
          <cell r="K7">
            <v>532.17670448260003</v>
          </cell>
          <cell r="L7">
            <v>638.61204537911999</v>
          </cell>
          <cell r="M7">
            <v>543.15</v>
          </cell>
          <cell r="N7">
            <v>543</v>
          </cell>
          <cell r="O7">
            <v>6.4999999999999964</v>
          </cell>
        </row>
        <row r="8">
          <cell r="A8">
            <v>10000167</v>
          </cell>
          <cell r="B8" t="str">
            <v>Исследование на краснуху методом ИФА (lgG) один вид иммуноглобулина</v>
          </cell>
          <cell r="C8">
            <v>535</v>
          </cell>
          <cell r="D8">
            <v>0.21</v>
          </cell>
          <cell r="E8">
            <v>15.2650386</v>
          </cell>
          <cell r="F8">
            <v>330.08</v>
          </cell>
          <cell r="G8">
            <v>345.34503860000001</v>
          </cell>
          <cell r="H8">
            <v>117.41731312400002</v>
          </cell>
          <cell r="I8">
            <v>462.76235172400004</v>
          </cell>
          <cell r="J8">
            <v>69.414352758600003</v>
          </cell>
          <cell r="K8">
            <v>532.17670448260003</v>
          </cell>
          <cell r="L8">
            <v>638.61204537911999</v>
          </cell>
          <cell r="M8">
            <v>569.77499999999998</v>
          </cell>
          <cell r="N8">
            <v>570</v>
          </cell>
          <cell r="O8">
            <v>6.4999999999999964</v>
          </cell>
        </row>
        <row r="9">
          <cell r="A9">
            <v>10000803</v>
          </cell>
          <cell r="B9" t="str">
            <v>Определение HBS – антигена в ИФА</v>
          </cell>
          <cell r="C9">
            <v>455</v>
          </cell>
          <cell r="D9">
            <v>0.21</v>
          </cell>
          <cell r="E9">
            <v>15.2650386</v>
          </cell>
          <cell r="F9">
            <v>231.53</v>
          </cell>
          <cell r="G9">
            <v>246.7950386</v>
          </cell>
          <cell r="H9">
            <v>83.910313124000012</v>
          </cell>
          <cell r="I9">
            <v>330.70535172400002</v>
          </cell>
          <cell r="J9">
            <v>49.605802758599999</v>
          </cell>
          <cell r="K9">
            <v>380.31115448260005</v>
          </cell>
          <cell r="L9">
            <v>456.37338537912007</v>
          </cell>
          <cell r="M9">
            <v>484.57499999999999</v>
          </cell>
          <cell r="N9">
            <v>485</v>
          </cell>
          <cell r="O9">
            <v>6.4999999999999973</v>
          </cell>
        </row>
        <row r="10">
          <cell r="A10">
            <v>10001304</v>
          </cell>
          <cell r="B10" t="str">
            <v xml:space="preserve">Диагностика поверхностного антигена гепатита В + подтверждающий тест методом ИФА </v>
          </cell>
          <cell r="C10">
            <v>413</v>
          </cell>
          <cell r="D10">
            <v>0.21</v>
          </cell>
          <cell r="E10">
            <v>15.2650386</v>
          </cell>
          <cell r="F10">
            <v>163.43</v>
          </cell>
          <cell r="G10">
            <v>178.6950386</v>
          </cell>
          <cell r="H10">
            <v>60.756313124000009</v>
          </cell>
          <cell r="I10">
            <v>239.45135172400001</v>
          </cell>
          <cell r="J10">
            <v>35.917702758600001</v>
          </cell>
          <cell r="K10">
            <v>275.36905448260001</v>
          </cell>
          <cell r="L10">
            <v>330.44286537912001</v>
          </cell>
          <cell r="M10">
            <v>439.84500000000003</v>
          </cell>
          <cell r="N10">
            <v>440</v>
          </cell>
          <cell r="O10">
            <v>6.5000000000000071</v>
          </cell>
        </row>
        <row r="11">
          <cell r="A11">
            <v>10000804</v>
          </cell>
          <cell r="B11" t="str">
            <v>Определение антител к вирусам гепатита А (ИФА) (lgM) один вид иммуноглобулина</v>
          </cell>
          <cell r="C11">
            <v>455</v>
          </cell>
          <cell r="D11">
            <v>0.21</v>
          </cell>
          <cell r="E11">
            <v>15.2650386</v>
          </cell>
          <cell r="F11">
            <v>231.53</v>
          </cell>
          <cell r="G11">
            <v>246.7950386</v>
          </cell>
          <cell r="H11">
            <v>83.910313124000012</v>
          </cell>
          <cell r="I11">
            <v>330.70535172400002</v>
          </cell>
          <cell r="J11">
            <v>49.605802758599999</v>
          </cell>
          <cell r="K11">
            <v>380.31115448260005</v>
          </cell>
          <cell r="L11">
            <v>456.37338537912007</v>
          </cell>
          <cell r="M11">
            <v>484.57499999999999</v>
          </cell>
          <cell r="N11">
            <v>485</v>
          </cell>
          <cell r="O11">
            <v>6.4999999999999973</v>
          </cell>
        </row>
        <row r="12">
          <cell r="A12">
            <v>10000805</v>
          </cell>
          <cell r="B12" t="str">
            <v>Определение антител к вирусам гепатита С (ИФА) (lgM, lgG) один вид иммуноглобулина</v>
          </cell>
          <cell r="C12">
            <v>455</v>
          </cell>
          <cell r="D12">
            <v>0.21</v>
          </cell>
          <cell r="E12">
            <v>15.2650386</v>
          </cell>
          <cell r="F12">
            <v>231.53</v>
          </cell>
          <cell r="G12">
            <v>246.7950386</v>
          </cell>
          <cell r="H12">
            <v>83.910313124000012</v>
          </cell>
          <cell r="I12">
            <v>330.70535172400002</v>
          </cell>
          <cell r="J12">
            <v>49.605802758599999</v>
          </cell>
          <cell r="K12">
            <v>380.31115448260005</v>
          </cell>
          <cell r="L12">
            <v>456.37338537912007</v>
          </cell>
          <cell r="M12">
            <v>484.57499999999999</v>
          </cell>
          <cell r="N12">
            <v>485</v>
          </cell>
          <cell r="O12">
            <v>6.4999999999999973</v>
          </cell>
        </row>
        <row r="13">
          <cell r="A13">
            <v>10001306</v>
          </cell>
          <cell r="B13" t="str">
            <v>Диагностика антител к вирусу гепатита С + подтверждающий тест методом ИФА</v>
          </cell>
          <cell r="C13">
            <v>413</v>
          </cell>
          <cell r="D13">
            <v>0.21</v>
          </cell>
          <cell r="E13">
            <v>15.2650386</v>
          </cell>
          <cell r="F13">
            <v>163.43</v>
          </cell>
          <cell r="G13">
            <v>178.6950386</v>
          </cell>
          <cell r="H13">
            <v>60.756313124000009</v>
          </cell>
          <cell r="I13">
            <v>239.45135172400001</v>
          </cell>
          <cell r="J13">
            <v>35.917702758600001</v>
          </cell>
          <cell r="K13">
            <v>275.36905448260001</v>
          </cell>
          <cell r="L13">
            <v>330.44286537912001</v>
          </cell>
          <cell r="M13">
            <v>439.84500000000003</v>
          </cell>
          <cell r="N13">
            <v>440</v>
          </cell>
          <cell r="O13">
            <v>6.5000000000000071</v>
          </cell>
        </row>
        <row r="14">
          <cell r="A14">
            <v>10000806</v>
          </cell>
          <cell r="B14" t="str">
            <v>Определение в кале вируса гепатита А (антиген) в ИФА.</v>
          </cell>
          <cell r="C14">
            <v>492</v>
          </cell>
          <cell r="D14">
            <v>0.38</v>
          </cell>
          <cell r="E14">
            <v>27.622450799999999</v>
          </cell>
          <cell r="F14">
            <v>231.53</v>
          </cell>
          <cell r="G14">
            <v>259.1524508</v>
          </cell>
          <cell r="H14">
            <v>88.111833271999998</v>
          </cell>
          <cell r="I14">
            <v>347.26428407200001</v>
          </cell>
          <cell r="J14">
            <v>52.089642610799999</v>
          </cell>
          <cell r="K14">
            <v>399.35392668280002</v>
          </cell>
          <cell r="L14">
            <v>479.22471201936003</v>
          </cell>
          <cell r="M14">
            <v>523.98</v>
          </cell>
          <cell r="N14">
            <v>524</v>
          </cell>
          <cell r="O14">
            <v>6.5000000000000044</v>
          </cell>
        </row>
        <row r="15">
          <cell r="A15">
            <v>10000807</v>
          </cell>
          <cell r="B15" t="str">
            <v>Определение в кале антигена  ротавирусов методом ИФА.</v>
          </cell>
          <cell r="C15">
            <v>428</v>
          </cell>
          <cell r="D15">
            <v>0.38</v>
          </cell>
          <cell r="E15">
            <v>27.622450799999999</v>
          </cell>
          <cell r="F15">
            <v>226.64</v>
          </cell>
          <cell r="G15">
            <v>254.26245079999998</v>
          </cell>
          <cell r="H15">
            <v>86.449233272000001</v>
          </cell>
          <cell r="I15">
            <v>340.71168407199997</v>
          </cell>
          <cell r="J15">
            <v>51.106752610799994</v>
          </cell>
          <cell r="K15">
            <v>391.81843668279998</v>
          </cell>
          <cell r="L15">
            <v>470.18212401936</v>
          </cell>
          <cell r="M15">
            <v>455.82</v>
          </cell>
          <cell r="N15">
            <v>456</v>
          </cell>
          <cell r="O15">
            <v>6.4999999999999991</v>
          </cell>
        </row>
        <row r="16">
          <cell r="A16">
            <v>10000809</v>
          </cell>
          <cell r="B16" t="str">
            <v>Определение антител к кори методом ИФА в одной сыворотке (lgM, lgG) один вид иммуноглобулина</v>
          </cell>
          <cell r="C16">
            <v>492</v>
          </cell>
          <cell r="D16">
            <v>0.33</v>
          </cell>
          <cell r="E16">
            <v>23.987917800000002</v>
          </cell>
          <cell r="F16">
            <v>240.62</v>
          </cell>
          <cell r="G16">
            <v>264.6079178</v>
          </cell>
          <cell r="H16">
            <v>89.966692051999999</v>
          </cell>
          <cell r="I16">
            <v>354.57460985199998</v>
          </cell>
          <cell r="J16">
            <v>53.186191477799994</v>
          </cell>
          <cell r="K16">
            <v>407.76080132979996</v>
          </cell>
          <cell r="L16">
            <v>489.31296159575993</v>
          </cell>
          <cell r="M16">
            <v>523.98</v>
          </cell>
          <cell r="N16">
            <v>524</v>
          </cell>
          <cell r="O16">
            <v>6.5000000000000044</v>
          </cell>
        </row>
        <row r="17">
          <cell r="A17">
            <v>10000813</v>
          </cell>
          <cell r="B17" t="str">
            <v>Определение антител к вирусу клещевого энцефалита в одной сыворотке методом ИФА (lgM, lgG) один вид иммуноглобулина</v>
          </cell>
          <cell r="C17">
            <v>510</v>
          </cell>
          <cell r="D17">
            <v>0.21</v>
          </cell>
          <cell r="E17">
            <v>15.2650386</v>
          </cell>
          <cell r="F17">
            <v>260.98</v>
          </cell>
          <cell r="G17">
            <v>276.24503860000004</v>
          </cell>
          <cell r="H17">
            <v>93.923313124000018</v>
          </cell>
          <cell r="I17">
            <v>370.16835172400005</v>
          </cell>
          <cell r="J17">
            <v>55.525252758600004</v>
          </cell>
          <cell r="K17">
            <v>425.69360448260005</v>
          </cell>
          <cell r="L17">
            <v>510.83232537912005</v>
          </cell>
          <cell r="M17">
            <v>543.15</v>
          </cell>
          <cell r="N17">
            <v>543</v>
          </cell>
          <cell r="O17">
            <v>6.4999999999999964</v>
          </cell>
        </row>
        <row r="18">
          <cell r="A18">
            <v>10000831</v>
          </cell>
          <cell r="B18" t="str">
            <v>Определение антител к вирусу клещевого энцефалита в одной сыворотке методом ИФА - проверочный тест (lgM) один вид иммуноглобулина</v>
          </cell>
          <cell r="C18">
            <v>663</v>
          </cell>
          <cell r="D18">
            <v>0.21</v>
          </cell>
          <cell r="E18">
            <v>15.2650386</v>
          </cell>
          <cell r="F18">
            <v>266.08</v>
          </cell>
          <cell r="G18">
            <v>281.34503860000001</v>
          </cell>
          <cell r="H18">
            <v>95.657313124000012</v>
          </cell>
          <cell r="I18">
            <v>377.00235172400005</v>
          </cell>
          <cell r="J18">
            <v>56.550352758600006</v>
          </cell>
          <cell r="K18">
            <v>433.55270448260006</v>
          </cell>
          <cell r="L18">
            <v>520.26324537912012</v>
          </cell>
          <cell r="M18">
            <v>706.09500000000003</v>
          </cell>
          <cell r="N18">
            <v>706</v>
          </cell>
          <cell r="O18">
            <v>6.5000000000000044</v>
          </cell>
        </row>
        <row r="19">
          <cell r="A19">
            <v>10000816</v>
          </cell>
          <cell r="B19" t="str">
            <v>Определение антигена клещевого энцефалита в клещах</v>
          </cell>
          <cell r="C19">
            <v>500</v>
          </cell>
          <cell r="D19">
            <v>6</v>
          </cell>
          <cell r="E19">
            <v>436.14396000000005</v>
          </cell>
          <cell r="F19">
            <v>240.62</v>
          </cell>
          <cell r="G19">
            <v>676.76396</v>
          </cell>
          <cell r="H19">
            <v>230.09974640000002</v>
          </cell>
          <cell r="I19">
            <v>906.86370639999996</v>
          </cell>
          <cell r="J19">
            <v>136.02955595999998</v>
          </cell>
          <cell r="K19">
            <v>1042.8932623599999</v>
          </cell>
          <cell r="L19">
            <v>1251.4719148319998</v>
          </cell>
          <cell r="M19">
            <v>532.5</v>
          </cell>
          <cell r="N19">
            <v>500</v>
          </cell>
          <cell r="O19">
            <v>6.5</v>
          </cell>
        </row>
        <row r="20">
          <cell r="A20">
            <v>10000817</v>
          </cell>
          <cell r="B20" t="str">
            <v>Определение антител  на паротит (lgM, lgG) один вид иммуноглобулина</v>
          </cell>
          <cell r="C20">
            <v>492</v>
          </cell>
          <cell r="D20">
            <v>0.21</v>
          </cell>
          <cell r="E20">
            <v>15.2650386</v>
          </cell>
          <cell r="F20">
            <v>257.3</v>
          </cell>
          <cell r="G20">
            <v>272.56503860000004</v>
          </cell>
          <cell r="H20">
            <v>92.67211312400002</v>
          </cell>
          <cell r="I20">
            <v>365.23715172400006</v>
          </cell>
          <cell r="J20">
            <v>54.785572758600004</v>
          </cell>
          <cell r="K20">
            <v>420.02272448260004</v>
          </cell>
          <cell r="L20">
            <v>504.02726937912007</v>
          </cell>
          <cell r="M20">
            <v>523.98</v>
          </cell>
          <cell r="N20">
            <v>524</v>
          </cell>
          <cell r="O20">
            <v>6.5000000000000044</v>
          </cell>
        </row>
        <row r="21">
          <cell r="A21">
            <v>10000992</v>
          </cell>
          <cell r="B21" t="str">
            <v>Исследование воды на ротавирус методом ИФА с использованием макропористого стекла.</v>
          </cell>
          <cell r="C21">
            <v>835</v>
          </cell>
          <cell r="D21">
            <v>1</v>
          </cell>
          <cell r="E21">
            <v>72.690659999999994</v>
          </cell>
          <cell r="F21">
            <v>189.66</v>
          </cell>
          <cell r="G21">
            <v>262.35066</v>
          </cell>
          <cell r="H21">
            <v>89.199224400000006</v>
          </cell>
          <cell r="I21">
            <v>351.5498844</v>
          </cell>
          <cell r="J21">
            <v>52.732482659999995</v>
          </cell>
          <cell r="K21">
            <v>404.28236706000001</v>
          </cell>
          <cell r="L21">
            <v>485.13884047200003</v>
          </cell>
          <cell r="M21">
            <v>889.27499999999998</v>
          </cell>
          <cell r="N21">
            <v>889</v>
          </cell>
          <cell r="O21">
            <v>6.4999999999999973</v>
          </cell>
        </row>
        <row r="22">
          <cell r="A22">
            <v>10000994</v>
          </cell>
          <cell r="B22" t="str">
            <v>Исследование воды на антиген А в ИФА с использованием МПС.</v>
          </cell>
          <cell r="C22">
            <v>492</v>
          </cell>
          <cell r="D22">
            <v>1</v>
          </cell>
          <cell r="E22">
            <v>72.690659999999994</v>
          </cell>
          <cell r="F22">
            <v>69.930000000000007</v>
          </cell>
          <cell r="G22">
            <v>142.62065999999999</v>
          </cell>
          <cell r="H22">
            <v>48.491024400000001</v>
          </cell>
          <cell r="I22">
            <v>191.1116844</v>
          </cell>
          <cell r="J22">
            <v>28.66675266</v>
          </cell>
          <cell r="K22">
            <v>219.77843705999999</v>
          </cell>
          <cell r="L22">
            <v>263.73412447199996</v>
          </cell>
          <cell r="M22">
            <v>523.98</v>
          </cell>
          <cell r="N22">
            <v>524</v>
          </cell>
          <cell r="O22">
            <v>6.5000000000000044</v>
          </cell>
        </row>
        <row r="23">
          <cell r="A23">
            <v>10000997</v>
          </cell>
          <cell r="B23" t="str">
            <v>Определение антител к ЛЗН методом ИФА с отрицательным результатом (lgM, lgG) один вид иммуноглобулина</v>
          </cell>
          <cell r="C23">
            <v>428</v>
          </cell>
          <cell r="D23">
            <v>0.21</v>
          </cell>
          <cell r="E23">
            <v>15.2650386</v>
          </cell>
          <cell r="F23">
            <v>163.71</v>
          </cell>
          <cell r="G23">
            <v>178.9750386</v>
          </cell>
          <cell r="H23">
            <v>60.851513124000007</v>
          </cell>
          <cell r="I23">
            <v>239.82655172400001</v>
          </cell>
          <cell r="J23">
            <v>35.973982758600002</v>
          </cell>
          <cell r="K23">
            <v>275.80053448260003</v>
          </cell>
          <cell r="L23">
            <v>330.96064137912003</v>
          </cell>
          <cell r="M23">
            <v>455.82</v>
          </cell>
          <cell r="N23">
            <v>456</v>
          </cell>
          <cell r="O23">
            <v>6.4999999999999991</v>
          </cell>
        </row>
        <row r="24">
          <cell r="A24">
            <v>10001312</v>
          </cell>
          <cell r="B24" t="str">
            <v>Определение антител к ЛЗН методом ИФА с положительным результатом (lgM, lgG) один вид иммуноглобулина</v>
          </cell>
          <cell r="C24">
            <v>802</v>
          </cell>
          <cell r="D24">
            <v>0.63</v>
          </cell>
          <cell r="E24">
            <v>45.795115799999998</v>
          </cell>
          <cell r="F24">
            <v>388.49</v>
          </cell>
          <cell r="G24">
            <v>434.28511580000003</v>
          </cell>
          <cell r="H24">
            <v>147.65693937200001</v>
          </cell>
          <cell r="I24">
            <v>581.94205517199998</v>
          </cell>
          <cell r="J24">
            <v>87.291308275799992</v>
          </cell>
          <cell r="K24">
            <v>669.2333634478</v>
          </cell>
          <cell r="L24">
            <v>803.08003613736003</v>
          </cell>
          <cell r="M24">
            <v>854.13</v>
          </cell>
          <cell r="N24">
            <v>854</v>
          </cell>
          <cell r="O24">
            <v>6.4999999999999991</v>
          </cell>
        </row>
        <row r="25">
          <cell r="A25">
            <v>10001301</v>
          </cell>
          <cell r="B25" t="str">
            <v>Диагностика антител к цитамегаловирусу методом ИФА (lgM) один вид иммуноглобулина</v>
          </cell>
          <cell r="C25">
            <v>472</v>
          </cell>
          <cell r="D25">
            <v>0.21</v>
          </cell>
          <cell r="E25">
            <v>15.2650386</v>
          </cell>
          <cell r="F25">
            <v>163.43</v>
          </cell>
          <cell r="G25">
            <v>178.6950386</v>
          </cell>
          <cell r="H25">
            <v>60.756313124000009</v>
          </cell>
          <cell r="I25">
            <v>239.45135172400001</v>
          </cell>
          <cell r="J25">
            <v>35.917702758600001</v>
          </cell>
          <cell r="K25">
            <v>275.36905448260001</v>
          </cell>
          <cell r="L25">
            <v>330.44286537912001</v>
          </cell>
          <cell r="M25">
            <v>502.68</v>
          </cell>
          <cell r="N25">
            <v>503</v>
          </cell>
          <cell r="O25">
            <v>6.5000000000000018</v>
          </cell>
        </row>
        <row r="26">
          <cell r="A26">
            <v>10001302</v>
          </cell>
          <cell r="B26" t="str">
            <v>Диагностика антител к вирусу простого герпеса 1 и 2 типов методом ИФА (lgM) один вид иммуноглобулина</v>
          </cell>
          <cell r="C26">
            <v>449</v>
          </cell>
          <cell r="D26">
            <v>0.21</v>
          </cell>
          <cell r="E26">
            <v>15.2650386</v>
          </cell>
          <cell r="F26">
            <v>163.43</v>
          </cell>
          <cell r="G26">
            <v>178.6950386</v>
          </cell>
          <cell r="H26">
            <v>60.756313124000009</v>
          </cell>
          <cell r="I26">
            <v>239.45135172400001</v>
          </cell>
          <cell r="J26">
            <v>35.917702758600001</v>
          </cell>
          <cell r="K26">
            <v>275.36905448260001</v>
          </cell>
          <cell r="L26">
            <v>330.44286537912001</v>
          </cell>
          <cell r="M26">
            <v>478.185</v>
          </cell>
          <cell r="N26">
            <v>478</v>
          </cell>
          <cell r="O26">
            <v>6.5</v>
          </cell>
        </row>
        <row r="27">
          <cell r="A27">
            <v>10001309</v>
          </cell>
          <cell r="B27" t="str">
            <v>Диагностика антител к вирусу Эпштейна-Барр методом ИФА (lgM) один вид иммуноглобулина</v>
          </cell>
          <cell r="C27">
            <v>450</v>
          </cell>
          <cell r="D27">
            <v>0.21</v>
          </cell>
          <cell r="E27">
            <v>15.2650386</v>
          </cell>
          <cell r="F27">
            <v>163.43</v>
          </cell>
          <cell r="G27">
            <v>178.6950386</v>
          </cell>
          <cell r="H27">
            <v>60.756313124000009</v>
          </cell>
          <cell r="I27">
            <v>239.45135172400001</v>
          </cell>
          <cell r="J27">
            <v>35.917702758600001</v>
          </cell>
          <cell r="K27">
            <v>275.36905448260001</v>
          </cell>
          <cell r="L27">
            <v>330.44286537912001</v>
          </cell>
          <cell r="M27">
            <v>479.25</v>
          </cell>
          <cell r="N27">
            <v>479</v>
          </cell>
          <cell r="O27">
            <v>6.5</v>
          </cell>
        </row>
        <row r="28">
          <cell r="A28">
            <v>10001310</v>
          </cell>
          <cell r="B28" t="str">
            <v>Определение антител к ВИЧ 1,2 и антигена р24 ВИЧ - 1 методом ИФА (комплект)</v>
          </cell>
          <cell r="C28">
            <v>342</v>
          </cell>
          <cell r="D28">
            <v>0.21</v>
          </cell>
          <cell r="E28">
            <v>15.2650386</v>
          </cell>
          <cell r="F28">
            <v>246.08</v>
          </cell>
          <cell r="G28">
            <v>261.34503860000001</v>
          </cell>
          <cell r="H28">
            <v>88.857313124000015</v>
          </cell>
          <cell r="I28">
            <v>350.20235172400004</v>
          </cell>
          <cell r="J28">
            <v>52.530352758600003</v>
          </cell>
          <cell r="K28">
            <v>402.73270448260007</v>
          </cell>
          <cell r="L28">
            <v>483.27924537912008</v>
          </cell>
          <cell r="M28">
            <v>364.23</v>
          </cell>
          <cell r="N28">
            <v>364</v>
          </cell>
          <cell r="O28">
            <v>6.5000000000000053</v>
          </cell>
        </row>
        <row r="29">
          <cell r="A29">
            <v>10001311</v>
          </cell>
          <cell r="B29" t="str">
            <v>Определение антител класс М к Treponema pallidum методом ИФА</v>
          </cell>
          <cell r="C29">
            <v>257</v>
          </cell>
          <cell r="D29">
            <v>0.21</v>
          </cell>
          <cell r="E29">
            <v>15.2650386</v>
          </cell>
          <cell r="F29">
            <v>246.08</v>
          </cell>
          <cell r="G29">
            <v>261.34503860000001</v>
          </cell>
          <cell r="H29">
            <v>88.857313124000015</v>
          </cell>
          <cell r="I29">
            <v>350.20235172400004</v>
          </cell>
          <cell r="J29">
            <v>52.530352758600003</v>
          </cell>
          <cell r="K29">
            <v>402.73270448260007</v>
          </cell>
          <cell r="L29">
            <v>483.27924537912008</v>
          </cell>
          <cell r="M29">
            <v>273.70499999999998</v>
          </cell>
          <cell r="N29">
            <v>274</v>
          </cell>
          <cell r="O29">
            <v>6.4999999999999929</v>
          </cell>
        </row>
        <row r="30">
          <cell r="A30" t="str">
            <v>Серологический метод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A31">
            <v>10000801</v>
          </cell>
          <cell r="B31" t="str">
            <v>Определение антител к гриппу в парных сыворотках с 4 антигенами (РТГА).</v>
          </cell>
          <cell r="C31">
            <v>856</v>
          </cell>
          <cell r="D31">
            <v>2.25</v>
          </cell>
          <cell r="E31">
            <v>163.55398499999998</v>
          </cell>
          <cell r="F31">
            <v>39.43</v>
          </cell>
          <cell r="G31">
            <v>202.98398499999999</v>
          </cell>
          <cell r="H31">
            <v>69.014554900000007</v>
          </cell>
          <cell r="I31">
            <v>271.99853989999997</v>
          </cell>
          <cell r="J31">
            <v>40.799780984999991</v>
          </cell>
          <cell r="K31">
            <v>312.79832088499995</v>
          </cell>
          <cell r="L31">
            <v>375.35798506199995</v>
          </cell>
          <cell r="M31">
            <v>911.64</v>
          </cell>
          <cell r="N31">
            <v>912</v>
          </cell>
          <cell r="O31">
            <v>6.4999999999999991</v>
          </cell>
        </row>
        <row r="32">
          <cell r="A32">
            <v>10000822</v>
          </cell>
          <cell r="B32" t="str">
            <v>Исследования секционного материала, смывов на антиген  вируса гриппа методом ИФА</v>
          </cell>
          <cell r="C32">
            <v>731</v>
          </cell>
          <cell r="D32">
            <v>0.56000000000000005</v>
          </cell>
          <cell r="E32">
            <v>40.706769600000001</v>
          </cell>
          <cell r="F32">
            <v>78.819999999999993</v>
          </cell>
          <cell r="G32">
            <v>119.52676959999999</v>
          </cell>
          <cell r="H32">
            <v>40.639101664000002</v>
          </cell>
          <cell r="I32">
            <v>160.165871264</v>
          </cell>
          <cell r="J32">
            <v>24.0248806896</v>
          </cell>
          <cell r="K32">
            <v>184.1907519536</v>
          </cell>
          <cell r="L32">
            <v>221.02890234431999</v>
          </cell>
          <cell r="M32">
            <v>778.51499999999999</v>
          </cell>
          <cell r="N32">
            <v>779</v>
          </cell>
          <cell r="O32">
            <v>6.4999999999999973</v>
          </cell>
        </row>
        <row r="33">
          <cell r="A33">
            <v>10000823</v>
          </cell>
          <cell r="B33" t="str">
            <v>Исследования на птичий грипп  от людей в РТГА.</v>
          </cell>
          <cell r="C33">
            <v>471</v>
          </cell>
          <cell r="D33">
            <v>3</v>
          </cell>
          <cell r="E33">
            <v>218.07198000000002</v>
          </cell>
          <cell r="F33">
            <v>37.450000000000003</v>
          </cell>
          <cell r="G33">
            <v>255.52198000000004</v>
          </cell>
          <cell r="H33">
            <v>86.877473200000026</v>
          </cell>
          <cell r="I33">
            <v>342.39945320000004</v>
          </cell>
          <cell r="J33">
            <v>51.359917980000006</v>
          </cell>
          <cell r="K33">
            <v>393.75937118000002</v>
          </cell>
          <cell r="L33">
            <v>472.51124541600001</v>
          </cell>
          <cell r="M33">
            <v>501.61500000000001</v>
          </cell>
          <cell r="N33">
            <v>502</v>
          </cell>
          <cell r="O33">
            <v>6.5000000000000018</v>
          </cell>
        </row>
        <row r="34">
          <cell r="A34">
            <v>10000825</v>
          </cell>
          <cell r="B34" t="str">
            <v xml:space="preserve">Исследования на птичий грипп биологического материала от людей </v>
          </cell>
          <cell r="C34">
            <v>471</v>
          </cell>
          <cell r="D34">
            <v>1.25</v>
          </cell>
          <cell r="E34">
            <v>90.863324999999989</v>
          </cell>
          <cell r="F34">
            <v>54.18</v>
          </cell>
          <cell r="G34">
            <v>145.04332499999998</v>
          </cell>
          <cell r="H34">
            <v>49.314730499999996</v>
          </cell>
          <cell r="I34">
            <v>194.35805549999998</v>
          </cell>
          <cell r="J34">
            <v>29.153708324999997</v>
          </cell>
          <cell r="K34">
            <v>223.51176382499997</v>
          </cell>
          <cell r="L34">
            <v>268.21411659</v>
          </cell>
          <cell r="M34">
            <v>501.61500000000001</v>
          </cell>
          <cell r="N34">
            <v>502</v>
          </cell>
          <cell r="O34">
            <v>6.5000000000000018</v>
          </cell>
        </row>
        <row r="35">
          <cell r="A35">
            <v>10000186</v>
          </cell>
          <cell r="B35" t="str">
            <v>Реакция микропреципитации (экспресс-реакция на сифилис)</v>
          </cell>
          <cell r="C35">
            <v>123</v>
          </cell>
          <cell r="D35">
            <v>0.33</v>
          </cell>
          <cell r="E35">
            <v>23.987917800000002</v>
          </cell>
          <cell r="F35">
            <v>62.11</v>
          </cell>
          <cell r="G35">
            <v>86.097917800000005</v>
          </cell>
          <cell r="H35">
            <v>29.273292052000002</v>
          </cell>
          <cell r="I35">
            <v>115.37120985200001</v>
          </cell>
          <cell r="J35">
            <v>17.3056814778</v>
          </cell>
          <cell r="K35">
            <v>132.67689132980001</v>
          </cell>
          <cell r="L35">
            <v>159.21226959576001</v>
          </cell>
          <cell r="M35">
            <v>130.995</v>
          </cell>
          <cell r="N35">
            <v>131</v>
          </cell>
          <cell r="O35">
            <v>6.5000000000000044</v>
          </cell>
        </row>
        <row r="36">
          <cell r="A36" t="str">
            <v>Вирусологический метод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A37">
            <v>10000795</v>
          </cell>
          <cell r="B37" t="str">
            <v xml:space="preserve">Исследования на энтеровирусы  с отрицательным результатом от людей </v>
          </cell>
          <cell r="C37">
            <v>1396</v>
          </cell>
          <cell r="D37">
            <v>6.13</v>
          </cell>
          <cell r="E37">
            <v>445.59374579999997</v>
          </cell>
          <cell r="F37">
            <v>225.7</v>
          </cell>
          <cell r="G37">
            <v>671.2937457999999</v>
          </cell>
          <cell r="H37">
            <v>228.23987357199999</v>
          </cell>
          <cell r="I37">
            <v>899.53361937199986</v>
          </cell>
          <cell r="J37">
            <v>134.93004290579998</v>
          </cell>
          <cell r="K37">
            <v>1034.4636622777998</v>
          </cell>
          <cell r="L37">
            <v>1241.3563947333598</v>
          </cell>
          <cell r="M37">
            <v>1486.74</v>
          </cell>
          <cell r="N37">
            <v>1487</v>
          </cell>
          <cell r="O37">
            <v>6.5</v>
          </cell>
        </row>
        <row r="38">
          <cell r="A38">
            <v>10000796</v>
          </cell>
          <cell r="B38" t="str">
            <v>Типирование выделенных штаммов энтеровирусов с положительным результатом от людей в РН (реакция нейтрализации)</v>
          </cell>
          <cell r="C38">
            <v>2461</v>
          </cell>
          <cell r="D38">
            <v>13</v>
          </cell>
          <cell r="E38">
            <v>944.97857999999997</v>
          </cell>
          <cell r="F38">
            <v>370.72</v>
          </cell>
          <cell r="G38">
            <v>1315.69858</v>
          </cell>
          <cell r="H38">
            <v>447.33751720000004</v>
          </cell>
          <cell r="I38">
            <v>1763.0360972000001</v>
          </cell>
          <cell r="J38">
            <v>264.45541458000002</v>
          </cell>
          <cell r="K38">
            <v>2027.4915117800001</v>
          </cell>
          <cell r="L38">
            <v>2432.9898141359999</v>
          </cell>
          <cell r="M38">
            <v>2620.9650000000001</v>
          </cell>
          <cell r="N38">
            <v>2621</v>
          </cell>
          <cell r="O38">
            <v>6.5000000000000053</v>
          </cell>
        </row>
        <row r="39">
          <cell r="A39">
            <v>10000810</v>
          </cell>
          <cell r="B39" t="str">
            <v>Определение антител вируса полиомиелита к 2 типам в одной сыворотке от здоровых людей</v>
          </cell>
          <cell r="C39">
            <v>835</v>
          </cell>
          <cell r="D39">
            <v>4.09</v>
          </cell>
          <cell r="E39">
            <v>297.30479939999998</v>
          </cell>
          <cell r="F39">
            <v>262.55</v>
          </cell>
          <cell r="G39">
            <v>559.85479940000005</v>
          </cell>
          <cell r="H39">
            <v>190.35063179600002</v>
          </cell>
          <cell r="I39">
            <v>750.20543119600006</v>
          </cell>
          <cell r="J39">
            <v>112.53081467940001</v>
          </cell>
          <cell r="K39">
            <v>862.73624587540007</v>
          </cell>
          <cell r="L39">
            <v>1035.28349505048</v>
          </cell>
          <cell r="M39">
            <v>889.27499999999998</v>
          </cell>
          <cell r="N39">
            <v>889</v>
          </cell>
          <cell r="O39">
            <v>6.4999999999999973</v>
          </cell>
        </row>
        <row r="40">
          <cell r="A40">
            <v>10000818</v>
          </cell>
          <cell r="B40" t="str">
            <v>Вирусологическое исследование сточной воды на энтеровирусы</v>
          </cell>
          <cell r="C40">
            <v>2210</v>
          </cell>
          <cell r="D40">
            <v>4.9000000000000004</v>
          </cell>
          <cell r="E40">
            <v>356.184234</v>
          </cell>
          <cell r="F40">
            <v>199.3</v>
          </cell>
          <cell r="G40">
            <v>555.48423400000001</v>
          </cell>
          <cell r="H40">
            <v>188.86463956000003</v>
          </cell>
          <cell r="I40">
            <v>744.34887356000002</v>
          </cell>
          <cell r="J40">
            <v>111.652331034</v>
          </cell>
          <cell r="K40">
            <v>856.001204594</v>
          </cell>
          <cell r="L40">
            <v>1027.2014455128001</v>
          </cell>
          <cell r="M40">
            <v>2353.65</v>
          </cell>
          <cell r="N40">
            <v>2354</v>
          </cell>
          <cell r="O40">
            <v>6.5000000000000044</v>
          </cell>
        </row>
        <row r="41">
          <cell r="A41">
            <v>10000821</v>
          </cell>
          <cell r="B41" t="str">
            <v>Реакция нейтрализации с аутоштаммом парных сывороток от больного на энтеровирусы</v>
          </cell>
          <cell r="C41">
            <v>910</v>
          </cell>
          <cell r="D41">
            <v>6.79</v>
          </cell>
          <cell r="E41">
            <v>493.5695814</v>
          </cell>
          <cell r="F41">
            <v>224.9</v>
          </cell>
          <cell r="G41">
            <v>718.46958140000004</v>
          </cell>
          <cell r="H41">
            <v>244.27965767600003</v>
          </cell>
          <cell r="I41">
            <v>962.74923907600009</v>
          </cell>
          <cell r="J41">
            <v>144.4123858614</v>
          </cell>
          <cell r="K41">
            <v>1107.1616249374001</v>
          </cell>
          <cell r="L41">
            <v>1328.5939499248802</v>
          </cell>
          <cell r="M41">
            <v>969.15</v>
          </cell>
          <cell r="N41">
            <v>969</v>
          </cell>
          <cell r="O41">
            <v>6.4999999999999973</v>
          </cell>
        </row>
        <row r="42">
          <cell r="A42">
            <v>10000827</v>
          </cell>
          <cell r="B42" t="str">
            <v>Вирусологическое исследование  водопроводной (питьевой) воды на энтеровирусы</v>
          </cell>
          <cell r="C42">
            <v>2276</v>
          </cell>
          <cell r="D42">
            <v>5</v>
          </cell>
          <cell r="E42">
            <v>363.45329999999996</v>
          </cell>
          <cell r="F42">
            <v>199</v>
          </cell>
          <cell r="G42">
            <v>562.4532999999999</v>
          </cell>
          <cell r="H42">
            <v>191.23412199999999</v>
          </cell>
          <cell r="I42">
            <v>753.68742199999986</v>
          </cell>
          <cell r="J42">
            <v>113.05311329999998</v>
          </cell>
          <cell r="K42">
            <v>866.74053529999981</v>
          </cell>
          <cell r="L42">
            <v>1040.0886423599998</v>
          </cell>
          <cell r="M42">
            <v>2423.94</v>
          </cell>
          <cell r="N42">
            <v>2424</v>
          </cell>
          <cell r="O42">
            <v>6.5000000000000027</v>
          </cell>
        </row>
        <row r="43">
          <cell r="A43">
            <v>10000828</v>
          </cell>
          <cell r="B43" t="str">
            <v>Типирование выделенных штаммов энтеровирусов  в РН (сточная, речная, водопроводная вода) с положительным результатом</v>
          </cell>
          <cell r="C43">
            <v>4520</v>
          </cell>
          <cell r="D43">
            <v>10</v>
          </cell>
          <cell r="E43">
            <v>726.90659999999991</v>
          </cell>
          <cell r="F43">
            <v>1317.02</v>
          </cell>
          <cell r="G43">
            <v>2043.9265999999998</v>
          </cell>
          <cell r="H43">
            <v>694.93504399999995</v>
          </cell>
          <cell r="I43">
            <v>2738.8616439999996</v>
          </cell>
          <cell r="J43">
            <v>410.82924659999992</v>
          </cell>
          <cell r="K43">
            <v>3149.6908905999994</v>
          </cell>
          <cell r="L43">
            <v>3779.6290687199994</v>
          </cell>
          <cell r="M43">
            <v>4813.8</v>
          </cell>
          <cell r="N43">
            <v>4814</v>
          </cell>
          <cell r="O43">
            <v>6.5000000000000044</v>
          </cell>
        </row>
        <row r="44">
          <cell r="A44" t="str">
            <v>Другие методы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</row>
        <row r="45">
          <cell r="A45">
            <v>10000177</v>
          </cell>
          <cell r="B45" t="str">
            <v>Бактериологическое исследование воздуха закрытых помещений.</v>
          </cell>
          <cell r="C45">
            <v>225</v>
          </cell>
          <cell r="D45">
            <v>1.88</v>
          </cell>
          <cell r="E45">
            <v>136.65844079999999</v>
          </cell>
          <cell r="F45">
            <v>0</v>
          </cell>
          <cell r="G45">
            <v>136.65844079999999</v>
          </cell>
          <cell r="H45">
            <v>46.463869872000004</v>
          </cell>
          <cell r="I45">
            <v>183.122310672</v>
          </cell>
          <cell r="J45">
            <v>27.4683466008</v>
          </cell>
          <cell r="K45">
            <v>210.5906572728</v>
          </cell>
          <cell r="L45">
            <v>252.70878872736</v>
          </cell>
          <cell r="M45">
            <v>239.625</v>
          </cell>
          <cell r="N45">
            <v>240</v>
          </cell>
          <cell r="O45">
            <v>6.5</v>
          </cell>
        </row>
        <row r="46">
          <cell r="A46" t="str">
            <v>Лаборатория особо опасных инфекций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</row>
        <row r="47">
          <cell r="A47" t="str">
            <v>Бактериологический метод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</row>
        <row r="48">
          <cell r="A48">
            <v>20000762</v>
          </cell>
          <cell r="B48" t="str">
            <v>Исследование воды на иерсинии методом мембранного фильтрования</v>
          </cell>
          <cell r="C48">
            <v>360</v>
          </cell>
          <cell r="D48">
            <v>2.06</v>
          </cell>
          <cell r="E48">
            <v>141.64275720000001</v>
          </cell>
          <cell r="F48">
            <v>0</v>
          </cell>
          <cell r="G48">
            <v>141.64275720000001</v>
          </cell>
          <cell r="H48">
            <v>48.158537448000004</v>
          </cell>
          <cell r="I48">
            <v>189.80129464800001</v>
          </cell>
          <cell r="J48">
            <v>28.470194197200001</v>
          </cell>
          <cell r="K48">
            <v>218.2714888452</v>
          </cell>
          <cell r="L48">
            <v>261.92578661424</v>
          </cell>
          <cell r="M48">
            <v>383.4</v>
          </cell>
          <cell r="N48">
            <v>383</v>
          </cell>
          <cell r="O48">
            <v>6.4999999999999929</v>
          </cell>
        </row>
        <row r="49">
          <cell r="A49">
            <v>20000766</v>
          </cell>
          <cell r="B49" t="str">
            <v>Бактериологическое исследование на псевдотуберкулез от людей, грызунов, из объектов внешней среды.</v>
          </cell>
          <cell r="C49">
            <v>551</v>
          </cell>
          <cell r="D49">
            <v>1.67</v>
          </cell>
          <cell r="E49">
            <v>114.82689540000001</v>
          </cell>
          <cell r="F49">
            <v>39.739200000000004</v>
          </cell>
          <cell r="G49">
            <v>154.56609540000002</v>
          </cell>
          <cell r="H49">
            <v>52.552472436000009</v>
          </cell>
          <cell r="I49">
            <v>207.11856783600004</v>
          </cell>
          <cell r="J49">
            <v>31.067785175400005</v>
          </cell>
          <cell r="K49">
            <v>238.18635301140006</v>
          </cell>
          <cell r="L49">
            <v>285.82362361368007</v>
          </cell>
          <cell r="M49">
            <v>586.81500000000005</v>
          </cell>
          <cell r="N49">
            <v>587</v>
          </cell>
          <cell r="O49">
            <v>6.5000000000000098</v>
          </cell>
        </row>
        <row r="50">
          <cell r="A50">
            <v>20000768</v>
          </cell>
          <cell r="B50" t="str">
            <v>Бактериологическое исследование на иерсиниоз  от людей, грызунов, из объектов внешней среды</v>
          </cell>
          <cell r="C50">
            <v>433</v>
          </cell>
          <cell r="D50">
            <v>1.67</v>
          </cell>
          <cell r="E50">
            <v>114.82689540000001</v>
          </cell>
          <cell r="F50">
            <v>39.739200000000004</v>
          </cell>
          <cell r="G50">
            <v>154.56609540000002</v>
          </cell>
          <cell r="H50">
            <v>52.552472436000009</v>
          </cell>
          <cell r="I50">
            <v>207.11856783600004</v>
          </cell>
          <cell r="J50">
            <v>31.067785175400005</v>
          </cell>
          <cell r="K50">
            <v>238.18635301140006</v>
          </cell>
          <cell r="L50">
            <v>285.82362361368007</v>
          </cell>
          <cell r="M50">
            <v>461.14499999999998</v>
          </cell>
          <cell r="N50">
            <v>461</v>
          </cell>
          <cell r="O50">
            <v>6.4999999999999964</v>
          </cell>
        </row>
        <row r="51">
          <cell r="A51">
            <v>20000784</v>
          </cell>
          <cell r="B51" t="str">
            <v>Исследования на сибирскую язву от людей и объектов внешней среды бакпосев, биопроба, люм. микроскопия.</v>
          </cell>
          <cell r="C51">
            <v>2691</v>
          </cell>
          <cell r="D51">
            <v>4.9800000000000004</v>
          </cell>
          <cell r="E51">
            <v>342.41792760000004</v>
          </cell>
          <cell r="F51">
            <v>162.9246</v>
          </cell>
          <cell r="G51">
            <v>505.34252760000004</v>
          </cell>
          <cell r="H51">
            <v>171.81645938400001</v>
          </cell>
          <cell r="I51">
            <v>677.15898698400008</v>
          </cell>
          <cell r="J51">
            <v>101.57384804760001</v>
          </cell>
          <cell r="K51">
            <v>778.73283503160008</v>
          </cell>
          <cell r="L51">
            <v>934.47940203792007</v>
          </cell>
          <cell r="M51">
            <v>2865.915</v>
          </cell>
          <cell r="N51">
            <v>2866</v>
          </cell>
          <cell r="O51">
            <v>6.4999999999999991</v>
          </cell>
        </row>
        <row r="52">
          <cell r="A52">
            <v>20000788</v>
          </cell>
          <cell r="B52" t="str">
            <v>Исследования на холеру:  контроль питательных сред</v>
          </cell>
          <cell r="C52">
            <v>1086</v>
          </cell>
          <cell r="D52">
            <v>4.33</v>
          </cell>
          <cell r="E52">
            <v>297.72482460000003</v>
          </cell>
          <cell r="F52">
            <v>141.46379999999999</v>
          </cell>
          <cell r="G52">
            <v>439.18862460000003</v>
          </cell>
          <cell r="H52">
            <v>149.32413236400001</v>
          </cell>
          <cell r="I52">
            <v>588.512756964</v>
          </cell>
          <cell r="J52">
            <v>88.276913544599992</v>
          </cell>
          <cell r="K52">
            <v>676.78967050860001</v>
          </cell>
          <cell r="L52">
            <v>812.14760461032006</v>
          </cell>
          <cell r="M52">
            <v>1156.5899999999999</v>
          </cell>
          <cell r="N52">
            <v>1157</v>
          </cell>
          <cell r="O52">
            <v>6.499999999999992</v>
          </cell>
        </row>
        <row r="53">
          <cell r="A53">
            <v>20000789</v>
          </cell>
          <cell r="B53" t="str">
            <v>Исследования на холеру:  бак. метод  - люди по эпид. показаниям</v>
          </cell>
          <cell r="C53">
            <v>1054</v>
          </cell>
          <cell r="D53">
            <v>1.0900000000000001</v>
          </cell>
          <cell r="E53">
            <v>74.946895800000007</v>
          </cell>
          <cell r="F53">
            <v>419.40360000000004</v>
          </cell>
          <cell r="G53">
            <v>494.35049580000003</v>
          </cell>
          <cell r="H53">
            <v>168.07916857200001</v>
          </cell>
          <cell r="I53">
            <v>662.42966437200005</v>
          </cell>
          <cell r="J53">
            <v>99.364449655800001</v>
          </cell>
          <cell r="K53">
            <v>761.79411402780011</v>
          </cell>
          <cell r="L53">
            <v>914.15293683336017</v>
          </cell>
          <cell r="M53">
            <v>1122.51</v>
          </cell>
          <cell r="N53">
            <v>1123</v>
          </cell>
          <cell r="O53">
            <v>6.4999999999999991</v>
          </cell>
        </row>
        <row r="54">
          <cell r="A54">
            <v>20000790</v>
          </cell>
          <cell r="B54" t="str">
            <v>Исследования на холеру:  бак. метод - вода,  продукты, гидробионты и другие объекты внешней среды.</v>
          </cell>
          <cell r="C54">
            <v>1257</v>
          </cell>
          <cell r="D54">
            <v>2</v>
          </cell>
          <cell r="E54">
            <v>137.51724000000002</v>
          </cell>
          <cell r="F54">
            <v>469.74059999999997</v>
          </cell>
          <cell r="G54">
            <v>607.25783999999999</v>
          </cell>
          <cell r="H54">
            <v>206.4676656</v>
          </cell>
          <cell r="I54">
            <v>813.72550560000002</v>
          </cell>
          <cell r="J54">
            <v>122.05882584</v>
          </cell>
          <cell r="K54">
            <v>935.78433143999996</v>
          </cell>
          <cell r="L54">
            <v>1122.9411977279999</v>
          </cell>
          <cell r="M54">
            <v>1338.7049999999999</v>
          </cell>
          <cell r="N54">
            <v>1339</v>
          </cell>
          <cell r="O54">
            <v>6.4999999999999947</v>
          </cell>
        </row>
        <row r="55">
          <cell r="A55">
            <v>20001098</v>
          </cell>
          <cell r="B55" t="str">
            <v>Бактериологическое исследование продуктов на иерсиниоз</v>
          </cell>
          <cell r="C55">
            <v>458</v>
          </cell>
          <cell r="D55">
            <v>1.67</v>
          </cell>
          <cell r="E55">
            <v>114.82689540000001</v>
          </cell>
          <cell r="F55">
            <v>37.903199999999998</v>
          </cell>
          <cell r="G55">
            <v>152.73009540000001</v>
          </cell>
          <cell r="H55">
            <v>51.928232436000009</v>
          </cell>
          <cell r="I55">
            <v>204.65832783600001</v>
          </cell>
          <cell r="J55">
            <v>30.6987491754</v>
          </cell>
          <cell r="K55">
            <v>235.35707701140001</v>
          </cell>
          <cell r="L55">
            <v>282.42849241368003</v>
          </cell>
          <cell r="M55">
            <v>487.77</v>
          </cell>
          <cell r="N55">
            <v>488</v>
          </cell>
          <cell r="O55">
            <v>6.4999999999999964</v>
          </cell>
        </row>
        <row r="56">
          <cell r="A56">
            <v>20000763</v>
          </cell>
          <cell r="B56" t="str">
            <v>Исследование методом биопроб на туляремию</v>
          </cell>
          <cell r="C56">
            <v>1778</v>
          </cell>
          <cell r="D56">
            <v>3.67</v>
          </cell>
          <cell r="E56">
            <v>252.34413540000003</v>
          </cell>
          <cell r="F56">
            <v>331.39799999999997</v>
          </cell>
          <cell r="G56">
            <v>583.74213540000005</v>
          </cell>
          <cell r="H56">
            <v>198.47232603600003</v>
          </cell>
          <cell r="I56">
            <v>782.21446143600008</v>
          </cell>
          <cell r="J56">
            <v>117.3321692154</v>
          </cell>
          <cell r="K56">
            <v>899.54663065140005</v>
          </cell>
          <cell r="L56">
            <v>1079.45595678168</v>
          </cell>
          <cell r="M56">
            <v>1893.57</v>
          </cell>
          <cell r="N56">
            <v>1894</v>
          </cell>
          <cell r="O56">
            <v>6.4999999999999964</v>
          </cell>
        </row>
        <row r="57">
          <cell r="A57">
            <v>20000764</v>
          </cell>
          <cell r="B57" t="str">
            <v>Идентификация возбудителя туляремии</v>
          </cell>
          <cell r="C57">
            <v>1867</v>
          </cell>
          <cell r="D57">
            <v>9.17</v>
          </cell>
          <cell r="E57">
            <v>630.51654540000004</v>
          </cell>
          <cell r="F57">
            <v>340.37399999999997</v>
          </cell>
          <cell r="G57">
            <v>970.89054540000006</v>
          </cell>
          <cell r="H57">
            <v>330.10278543600003</v>
          </cell>
          <cell r="I57">
            <v>1300.993330836</v>
          </cell>
          <cell r="J57">
            <v>195.14899962539999</v>
          </cell>
          <cell r="K57">
            <v>1496.1423304614</v>
          </cell>
          <cell r="L57">
            <v>1795.3707965536801</v>
          </cell>
          <cell r="M57">
            <v>1988.355</v>
          </cell>
          <cell r="N57">
            <v>1988</v>
          </cell>
          <cell r="O57">
            <v>6.5000000000000018</v>
          </cell>
        </row>
        <row r="58">
          <cell r="A58">
            <v>20000783</v>
          </cell>
          <cell r="B58" t="str">
            <v>Исследования на ботулизм методом РН с поливалентной сывороткой.</v>
          </cell>
          <cell r="C58">
            <v>2402</v>
          </cell>
          <cell r="D58">
            <v>3</v>
          </cell>
          <cell r="E58">
            <v>206.27586000000002</v>
          </cell>
          <cell r="F58">
            <v>579.92099999999994</v>
          </cell>
          <cell r="G58">
            <v>786.19686000000002</v>
          </cell>
          <cell r="H58">
            <v>267.30693240000005</v>
          </cell>
          <cell r="I58">
            <v>1053.5037924000001</v>
          </cell>
          <cell r="J58">
            <v>158.02556885999999</v>
          </cell>
          <cell r="K58">
            <v>1211.5293612600001</v>
          </cell>
          <cell r="L58">
            <v>1453.8352335120001</v>
          </cell>
          <cell r="M58">
            <v>2558.13</v>
          </cell>
          <cell r="N58">
            <v>2558</v>
          </cell>
          <cell r="O58">
            <v>6.5000000000000044</v>
          </cell>
        </row>
        <row r="59">
          <cell r="A59">
            <v>20000801</v>
          </cell>
          <cell r="B59" t="str">
            <v>Исследования на ботулизм методом РН с моновалентными сыворотками.</v>
          </cell>
          <cell r="C59">
            <v>2691</v>
          </cell>
          <cell r="D59">
            <v>4</v>
          </cell>
          <cell r="E59">
            <v>275.03448000000003</v>
          </cell>
          <cell r="F59">
            <v>428.03280000000001</v>
          </cell>
          <cell r="G59">
            <v>703.06727999999998</v>
          </cell>
          <cell r="H59">
            <v>239.0428752</v>
          </cell>
          <cell r="I59">
            <v>942.11015520000001</v>
          </cell>
          <cell r="J59">
            <v>141.31652327999998</v>
          </cell>
          <cell r="K59">
            <v>1083.42667848</v>
          </cell>
          <cell r="L59">
            <v>1300.112014176</v>
          </cell>
          <cell r="M59">
            <v>2865.915</v>
          </cell>
          <cell r="N59">
            <v>2866</v>
          </cell>
          <cell r="O59">
            <v>6.4999999999999991</v>
          </cell>
        </row>
        <row r="60">
          <cell r="A60">
            <v>20000956</v>
          </cell>
          <cell r="B60" t="str">
            <v>Автоклавирование при 132 ° С</v>
          </cell>
          <cell r="C60">
            <v>251</v>
          </cell>
          <cell r="D60">
            <v>0.21</v>
          </cell>
          <cell r="E60">
            <v>14.4393102</v>
          </cell>
          <cell r="F60">
            <v>59.160000000000004</v>
          </cell>
          <cell r="G60">
            <v>73.599310200000005</v>
          </cell>
          <cell r="H60">
            <v>25.023765468000004</v>
          </cell>
          <cell r="I60">
            <v>98.623075668000013</v>
          </cell>
          <cell r="J60">
            <v>14.793461350200001</v>
          </cell>
          <cell r="K60">
            <v>113.41653701820002</v>
          </cell>
          <cell r="L60">
            <v>136.09984442184003</v>
          </cell>
          <cell r="M60">
            <v>267.315</v>
          </cell>
          <cell r="N60">
            <v>267</v>
          </cell>
          <cell r="O60">
            <v>6.4999999999999991</v>
          </cell>
        </row>
        <row r="61">
          <cell r="A61" t="str">
            <v>Серологический метод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</row>
        <row r="62">
          <cell r="A62">
            <v>20000765</v>
          </cell>
          <cell r="B62" t="str">
            <v>Исследования на псевдотуберкулез серологические от людей и грызунов (РНГА)</v>
          </cell>
          <cell r="C62">
            <v>428</v>
          </cell>
          <cell r="D62">
            <v>0.79</v>
          </cell>
          <cell r="E62">
            <v>54.319309800000006</v>
          </cell>
          <cell r="F62">
            <v>92.279399999999995</v>
          </cell>
          <cell r="G62">
            <v>146.59870979999999</v>
          </cell>
          <cell r="H62">
            <v>49.843561332</v>
          </cell>
          <cell r="I62">
            <v>196.442271132</v>
          </cell>
          <cell r="J62">
            <v>29.466340669799997</v>
          </cell>
          <cell r="K62">
            <v>225.90861180179999</v>
          </cell>
          <cell r="L62">
            <v>271.09033416215999</v>
          </cell>
          <cell r="M62">
            <v>455.82</v>
          </cell>
          <cell r="N62">
            <v>456</v>
          </cell>
          <cell r="O62">
            <v>6.4999999999999991</v>
          </cell>
        </row>
        <row r="63">
          <cell r="A63">
            <v>20000767</v>
          </cell>
          <cell r="B63" t="str">
            <v>Исследования на иерсиниоз серологическим методом от людей и грызунов  (РНГА)</v>
          </cell>
          <cell r="C63">
            <v>428</v>
          </cell>
          <cell r="D63">
            <v>0.79</v>
          </cell>
          <cell r="E63">
            <v>54.319309800000006</v>
          </cell>
          <cell r="F63">
            <v>109.82340000000001</v>
          </cell>
          <cell r="G63">
            <v>164.14270980000001</v>
          </cell>
          <cell r="H63">
            <v>55.808521332000005</v>
          </cell>
          <cell r="I63">
            <v>219.951231132</v>
          </cell>
          <cell r="J63">
            <v>32.992684669799999</v>
          </cell>
          <cell r="K63">
            <v>252.94391580180002</v>
          </cell>
          <cell r="L63">
            <v>303.53269896216</v>
          </cell>
          <cell r="M63">
            <v>455.82</v>
          </cell>
          <cell r="N63">
            <v>456</v>
          </cell>
          <cell r="O63">
            <v>6.4999999999999991</v>
          </cell>
        </row>
        <row r="64">
          <cell r="A64">
            <v>20000769</v>
          </cell>
          <cell r="B64" t="str">
            <v>Исследования на сыпной тиф методом РНГА  от людей</v>
          </cell>
          <cell r="C64">
            <v>572</v>
          </cell>
          <cell r="D64">
            <v>0.79</v>
          </cell>
          <cell r="E64">
            <v>54.319309800000006</v>
          </cell>
          <cell r="F64">
            <v>199.44060000000002</v>
          </cell>
          <cell r="G64">
            <v>253.75990980000003</v>
          </cell>
          <cell r="H64">
            <v>86.278369332000011</v>
          </cell>
          <cell r="I64">
            <v>340.03827913200007</v>
          </cell>
          <cell r="J64">
            <v>51.005741869800012</v>
          </cell>
          <cell r="K64">
            <v>391.0440210018001</v>
          </cell>
          <cell r="L64">
            <v>469.25282520216012</v>
          </cell>
          <cell r="M64">
            <v>609.17999999999995</v>
          </cell>
          <cell r="N64">
            <v>609</v>
          </cell>
          <cell r="O64">
            <v>6.499999999999992</v>
          </cell>
        </row>
        <row r="65">
          <cell r="A65">
            <v>20000780</v>
          </cell>
          <cell r="B65" t="str">
            <v>Исследования на бруцеллез реакцией Хеддлсона  от людей</v>
          </cell>
          <cell r="C65">
            <v>278</v>
          </cell>
          <cell r="D65">
            <v>0.88</v>
          </cell>
          <cell r="E65">
            <v>60.507585599999999</v>
          </cell>
          <cell r="F65">
            <v>23.439600000000002</v>
          </cell>
          <cell r="G65">
            <v>83.947185599999997</v>
          </cell>
          <cell r="H65">
            <v>28.542043104000001</v>
          </cell>
          <cell r="I65">
            <v>112.489228704</v>
          </cell>
          <cell r="J65">
            <v>16.873384305599998</v>
          </cell>
          <cell r="K65">
            <v>129.36261300960001</v>
          </cell>
          <cell r="L65">
            <v>155.23513561152001</v>
          </cell>
          <cell r="M65">
            <v>296.07</v>
          </cell>
          <cell r="N65">
            <v>296</v>
          </cell>
          <cell r="O65">
            <v>6.4999999999999973</v>
          </cell>
        </row>
        <row r="66">
          <cell r="A66">
            <v>20000781</v>
          </cell>
          <cell r="B66" t="str">
            <v>Исследования на бруцеллез методом Райта от людей</v>
          </cell>
          <cell r="C66">
            <v>369</v>
          </cell>
          <cell r="D66">
            <v>0.88</v>
          </cell>
          <cell r="E66">
            <v>60.507585599999999</v>
          </cell>
          <cell r="F66">
            <v>97.2774</v>
          </cell>
          <cell r="G66">
            <v>157.7849856</v>
          </cell>
          <cell r="H66">
            <v>53.646895104000002</v>
          </cell>
          <cell r="I66">
            <v>211.43188070400001</v>
          </cell>
          <cell r="J66">
            <v>31.714782105600001</v>
          </cell>
          <cell r="K66">
            <v>243.1466628096</v>
          </cell>
          <cell r="L66">
            <v>291.77599537152003</v>
          </cell>
          <cell r="M66">
            <v>392.98500000000001</v>
          </cell>
          <cell r="N66">
            <v>393</v>
          </cell>
          <cell r="O66">
            <v>6.5000000000000044</v>
          </cell>
        </row>
        <row r="67">
          <cell r="A67">
            <v>20000792</v>
          </cell>
          <cell r="B67" t="str">
            <v>Исследования на туляремию методом РА от людей</v>
          </cell>
          <cell r="C67">
            <v>460</v>
          </cell>
          <cell r="D67">
            <v>0.88</v>
          </cell>
          <cell r="E67">
            <v>60.507585599999999</v>
          </cell>
          <cell r="F67">
            <v>92.636399999999995</v>
          </cell>
          <cell r="G67">
            <v>153.14398560000001</v>
          </cell>
          <cell r="H67">
            <v>52.068955104000004</v>
          </cell>
          <cell r="I67">
            <v>205.212940704</v>
          </cell>
          <cell r="J67">
            <v>30.781941105599998</v>
          </cell>
          <cell r="K67">
            <v>235.9948818096</v>
          </cell>
          <cell r="L67">
            <v>283.19385817151999</v>
          </cell>
          <cell r="M67">
            <v>489.9</v>
          </cell>
          <cell r="N67">
            <v>490</v>
          </cell>
          <cell r="O67">
            <v>6.4999999999999947</v>
          </cell>
        </row>
        <row r="68">
          <cell r="A68">
            <v>20000793</v>
          </cell>
          <cell r="B68" t="str">
            <v>Исследования на туляремию методом РНГА  от людей, грызунов</v>
          </cell>
          <cell r="C68">
            <v>514</v>
          </cell>
          <cell r="D68">
            <v>0.79</v>
          </cell>
          <cell r="E68">
            <v>54.319309800000006</v>
          </cell>
          <cell r="F68">
            <v>147.5532</v>
          </cell>
          <cell r="G68">
            <v>201.87250980000002</v>
          </cell>
          <cell r="H68">
            <v>68.636653332000009</v>
          </cell>
          <cell r="I68">
            <v>270.50916313200003</v>
          </cell>
          <cell r="J68">
            <v>40.576374469800001</v>
          </cell>
          <cell r="K68">
            <v>311.08553760180001</v>
          </cell>
          <cell r="L68">
            <v>373.30264512216002</v>
          </cell>
          <cell r="M68">
            <v>547.41</v>
          </cell>
          <cell r="N68">
            <v>547</v>
          </cell>
          <cell r="O68">
            <v>6.4999999999999929</v>
          </cell>
        </row>
        <row r="69">
          <cell r="A69">
            <v>20000794</v>
          </cell>
          <cell r="B69" t="str">
            <v>Исследования на туляремию методом РНАТ – грызуны, клещи и т. п.</v>
          </cell>
          <cell r="C69">
            <v>626</v>
          </cell>
          <cell r="D69">
            <v>1.46</v>
          </cell>
          <cell r="E69">
            <v>100.3875852</v>
          </cell>
          <cell r="F69">
            <v>93.207599999999999</v>
          </cell>
          <cell r="G69">
            <v>193.5951852</v>
          </cell>
          <cell r="H69">
            <v>65.822362968000007</v>
          </cell>
          <cell r="I69">
            <v>259.417548168</v>
          </cell>
          <cell r="J69">
            <v>38.912632225199999</v>
          </cell>
          <cell r="K69">
            <v>298.33018039320001</v>
          </cell>
          <cell r="L69">
            <v>357.99621647184</v>
          </cell>
          <cell r="M69">
            <v>666.69</v>
          </cell>
          <cell r="N69">
            <v>667</v>
          </cell>
          <cell r="O69">
            <v>6.5000000000000089</v>
          </cell>
        </row>
        <row r="70">
          <cell r="A70">
            <v>20001093</v>
          </cell>
          <cell r="B70" t="str">
            <v>Исследования на иерсиниоз О3 серотипа объемным методом РА от людей и животных</v>
          </cell>
          <cell r="C70">
            <v>458</v>
          </cell>
          <cell r="D70">
            <v>0.88</v>
          </cell>
          <cell r="E70">
            <v>60.507585599999999</v>
          </cell>
          <cell r="F70">
            <v>89.8416</v>
          </cell>
          <cell r="G70">
            <v>150.3491856</v>
          </cell>
          <cell r="H70">
            <v>51.118723104000004</v>
          </cell>
          <cell r="I70">
            <v>201.467908704</v>
          </cell>
          <cell r="J70">
            <v>30.220186305599999</v>
          </cell>
          <cell r="K70">
            <v>231.6880950096</v>
          </cell>
          <cell r="L70">
            <v>278.02571401151999</v>
          </cell>
          <cell r="M70">
            <v>487.77</v>
          </cell>
          <cell r="N70">
            <v>488</v>
          </cell>
          <cell r="O70">
            <v>6.4999999999999964</v>
          </cell>
        </row>
        <row r="71">
          <cell r="A71">
            <v>20001094</v>
          </cell>
          <cell r="B71" t="str">
            <v>Исследования на иерсиниоз О9 серотипа объемным методом РА от людей и животных</v>
          </cell>
          <cell r="C71">
            <v>458</v>
          </cell>
          <cell r="D71">
            <v>0.88</v>
          </cell>
          <cell r="E71">
            <v>60.507585599999999</v>
          </cell>
          <cell r="F71">
            <v>89.8416</v>
          </cell>
          <cell r="G71">
            <v>150.3491856</v>
          </cell>
          <cell r="H71">
            <v>51.118723104000004</v>
          </cell>
          <cell r="I71">
            <v>201.467908704</v>
          </cell>
          <cell r="J71">
            <v>30.220186305599999</v>
          </cell>
          <cell r="K71">
            <v>231.6880950096</v>
          </cell>
          <cell r="L71">
            <v>278.02571401151999</v>
          </cell>
          <cell r="M71">
            <v>487.77</v>
          </cell>
          <cell r="N71">
            <v>488</v>
          </cell>
          <cell r="O71">
            <v>6.4999999999999964</v>
          </cell>
        </row>
        <row r="72">
          <cell r="A72">
            <v>20001095</v>
          </cell>
          <cell r="B72" t="str">
            <v>Исследования на иерсиниоз О5;27 серотипа объемным методом РА от людей и животных</v>
          </cell>
          <cell r="C72">
            <v>458</v>
          </cell>
          <cell r="D72">
            <v>0.88</v>
          </cell>
          <cell r="E72">
            <v>60.507585599999999</v>
          </cell>
          <cell r="F72">
            <v>89.8416</v>
          </cell>
          <cell r="G72">
            <v>150.3491856</v>
          </cell>
          <cell r="H72">
            <v>51.118723104000004</v>
          </cell>
          <cell r="I72">
            <v>201.467908704</v>
          </cell>
          <cell r="J72">
            <v>30.220186305599999</v>
          </cell>
          <cell r="K72">
            <v>231.6880950096</v>
          </cell>
          <cell r="L72">
            <v>278.02571401151999</v>
          </cell>
          <cell r="M72">
            <v>487.77</v>
          </cell>
          <cell r="N72">
            <v>488</v>
          </cell>
          <cell r="O72">
            <v>6.4999999999999964</v>
          </cell>
        </row>
        <row r="73">
          <cell r="A73">
            <v>20001096</v>
          </cell>
          <cell r="B73" t="str">
            <v>Исследования на псевдотуберкулез I серотипа объемным методом РА от людей и животных</v>
          </cell>
          <cell r="C73">
            <v>458</v>
          </cell>
          <cell r="D73">
            <v>0.88</v>
          </cell>
          <cell r="E73">
            <v>60.507585599999999</v>
          </cell>
          <cell r="F73">
            <v>89.8416</v>
          </cell>
          <cell r="G73">
            <v>150.3491856</v>
          </cell>
          <cell r="H73">
            <v>51.118723104000004</v>
          </cell>
          <cell r="I73">
            <v>201.467908704</v>
          </cell>
          <cell r="J73">
            <v>30.220186305599999</v>
          </cell>
          <cell r="K73">
            <v>231.6880950096</v>
          </cell>
          <cell r="L73">
            <v>278.02571401151999</v>
          </cell>
          <cell r="M73">
            <v>487.77</v>
          </cell>
          <cell r="N73">
            <v>488</v>
          </cell>
          <cell r="O73">
            <v>6.4999999999999964</v>
          </cell>
        </row>
        <row r="74">
          <cell r="A74">
            <v>20001097</v>
          </cell>
          <cell r="B74" t="str">
            <v>Исследования на псевдотуберкулез III серотипа объемным методом РА от людей и животных</v>
          </cell>
          <cell r="C74">
            <v>458</v>
          </cell>
          <cell r="D74">
            <v>0.88</v>
          </cell>
          <cell r="E74">
            <v>60.507585599999999</v>
          </cell>
          <cell r="F74">
            <v>89.8416</v>
          </cell>
          <cell r="G74">
            <v>150.3491856</v>
          </cell>
          <cell r="H74">
            <v>51.118723104000004</v>
          </cell>
          <cell r="I74">
            <v>201.467908704</v>
          </cell>
          <cell r="J74">
            <v>30.220186305599999</v>
          </cell>
          <cell r="K74">
            <v>231.6880950096</v>
          </cell>
          <cell r="L74">
            <v>278.02571401151999</v>
          </cell>
          <cell r="M74">
            <v>487.77</v>
          </cell>
          <cell r="N74">
            <v>488</v>
          </cell>
          <cell r="O74">
            <v>6.4999999999999964</v>
          </cell>
        </row>
        <row r="75">
          <cell r="A75" t="str">
            <v>ИФА - метод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</row>
        <row r="76">
          <cell r="A76">
            <v>20000795</v>
          </cell>
          <cell r="B76" t="str">
            <v>Иммуноферментный анализ (ИФА) - определение антигена коксиелл Бернета (Ку-лихорадка) во внешней среде.</v>
          </cell>
          <cell r="C76">
            <v>546</v>
          </cell>
          <cell r="D76">
            <v>0.92</v>
          </cell>
          <cell r="E76">
            <v>63.257930400000014</v>
          </cell>
          <cell r="F76">
            <v>180.10139999999998</v>
          </cell>
          <cell r="G76">
            <v>243.3593304</v>
          </cell>
          <cell r="H76">
            <v>82.74217233600001</v>
          </cell>
          <cell r="I76">
            <v>326.10150273600004</v>
          </cell>
          <cell r="J76">
            <v>48.915225410400005</v>
          </cell>
          <cell r="K76">
            <v>375.01672814640006</v>
          </cell>
          <cell r="L76">
            <v>450.02007377568009</v>
          </cell>
          <cell r="M76">
            <v>581.49</v>
          </cell>
          <cell r="N76">
            <v>581</v>
          </cell>
          <cell r="O76">
            <v>6.5000000000000018</v>
          </cell>
        </row>
        <row r="77">
          <cell r="A77">
            <v>20000798</v>
          </cell>
          <cell r="B77" t="str">
            <v>ИФА качественное определение антител к лихорадке - Ку в материале объектов внешней среды</v>
          </cell>
          <cell r="C77">
            <v>572</v>
          </cell>
          <cell r="D77">
            <v>0.75</v>
          </cell>
          <cell r="E77">
            <v>51.568965000000006</v>
          </cell>
          <cell r="F77">
            <v>50.367600000000003</v>
          </cell>
          <cell r="G77">
            <v>101.936565</v>
          </cell>
          <cell r="H77">
            <v>34.658432100000006</v>
          </cell>
          <cell r="I77">
            <v>136.5949971</v>
          </cell>
          <cell r="J77">
            <v>20.489249564999998</v>
          </cell>
          <cell r="K77">
            <v>157.08424666499999</v>
          </cell>
          <cell r="L77">
            <v>188.50109599799998</v>
          </cell>
          <cell r="M77">
            <v>609.17999999999995</v>
          </cell>
          <cell r="N77">
            <v>609</v>
          </cell>
          <cell r="O77">
            <v>6.499999999999992</v>
          </cell>
        </row>
        <row r="78">
          <cell r="A78">
            <v>20000803</v>
          </cell>
          <cell r="B78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78">
            <v>358</v>
          </cell>
          <cell r="D78">
            <v>0.75</v>
          </cell>
          <cell r="E78">
            <v>51.568965000000006</v>
          </cell>
          <cell r="F78">
            <v>121.125</v>
          </cell>
          <cell r="G78">
            <v>172.69396499999999</v>
          </cell>
          <cell r="H78">
            <v>58.715948099999999</v>
          </cell>
          <cell r="I78">
            <v>231.40991309999998</v>
          </cell>
          <cell r="J78">
            <v>34.711486964999999</v>
          </cell>
          <cell r="K78">
            <v>266.12140006499999</v>
          </cell>
          <cell r="L78">
            <v>319.34568007799999</v>
          </cell>
          <cell r="M78">
            <v>381.27</v>
          </cell>
          <cell r="N78">
            <v>381</v>
          </cell>
          <cell r="O78">
            <v>6.4999999999999947</v>
          </cell>
        </row>
        <row r="79">
          <cell r="A79">
            <v>20000804</v>
          </cell>
          <cell r="B79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79">
            <v>385</v>
          </cell>
          <cell r="D79">
            <v>0.75</v>
          </cell>
          <cell r="E79">
            <v>51.568965000000006</v>
          </cell>
          <cell r="F79">
            <v>121.125</v>
          </cell>
          <cell r="G79">
            <v>172.69396499999999</v>
          </cell>
          <cell r="H79">
            <v>58.715948099999999</v>
          </cell>
          <cell r="I79">
            <v>231.40991309999998</v>
          </cell>
          <cell r="J79">
            <v>34.711486964999999</v>
          </cell>
          <cell r="K79">
            <v>266.12140006499999</v>
          </cell>
          <cell r="L79">
            <v>319.34568007799999</v>
          </cell>
          <cell r="M79">
            <v>410.02499999999998</v>
          </cell>
          <cell r="N79">
            <v>410</v>
          </cell>
          <cell r="O79">
            <v>6.4999999999999947</v>
          </cell>
        </row>
        <row r="80">
          <cell r="A80">
            <v>20000805</v>
          </cell>
          <cell r="B80" t="str">
            <v>Иммуноферментный анализ (ИФА) - определение антител класса М к иерсиниям (полуколич. метод)</v>
          </cell>
          <cell r="C80">
            <v>343</v>
          </cell>
          <cell r="D80">
            <v>0.75</v>
          </cell>
          <cell r="E80">
            <v>51.568965000000006</v>
          </cell>
          <cell r="F80">
            <v>121.125</v>
          </cell>
          <cell r="G80">
            <v>172.69396499999999</v>
          </cell>
          <cell r="H80">
            <v>58.715948099999999</v>
          </cell>
          <cell r="I80">
            <v>231.40991309999998</v>
          </cell>
          <cell r="J80">
            <v>34.711486964999999</v>
          </cell>
          <cell r="K80">
            <v>266.12140006499999</v>
          </cell>
          <cell r="L80">
            <v>319.34568007799999</v>
          </cell>
          <cell r="M80">
            <v>365.29500000000002</v>
          </cell>
          <cell r="N80">
            <v>365</v>
          </cell>
          <cell r="O80">
            <v>6.5000000000000044</v>
          </cell>
        </row>
        <row r="81">
          <cell r="A81">
            <v>20000806</v>
          </cell>
          <cell r="B81" t="str">
            <v>Иммуноферментный анализ (ИФА) - определение антител класса G к патогенным иерсиниям (полуколич. метод)</v>
          </cell>
          <cell r="C81">
            <v>343</v>
          </cell>
          <cell r="D81">
            <v>0.75</v>
          </cell>
          <cell r="E81">
            <v>51.568965000000006</v>
          </cell>
          <cell r="F81">
            <v>121.125</v>
          </cell>
          <cell r="G81">
            <v>172.69396499999999</v>
          </cell>
          <cell r="H81">
            <v>58.715948099999999</v>
          </cell>
          <cell r="I81">
            <v>231.40991309999998</v>
          </cell>
          <cell r="J81">
            <v>34.711486964999999</v>
          </cell>
          <cell r="K81">
            <v>266.12140006499999</v>
          </cell>
          <cell r="L81">
            <v>319.34568007799999</v>
          </cell>
          <cell r="M81">
            <v>365.29500000000002</v>
          </cell>
          <cell r="N81">
            <v>365</v>
          </cell>
          <cell r="O81">
            <v>6.5000000000000044</v>
          </cell>
        </row>
        <row r="82">
          <cell r="A82">
            <v>20000807</v>
          </cell>
          <cell r="B82" t="str">
            <v>Иммуноферментный анализ (ИФА) - определение антител класса G к суммарному антигену бруцелл.</v>
          </cell>
          <cell r="C82">
            <v>367</v>
          </cell>
          <cell r="D82">
            <v>0.75</v>
          </cell>
          <cell r="E82">
            <v>51.568965000000006</v>
          </cell>
          <cell r="F82">
            <v>121.125</v>
          </cell>
          <cell r="G82">
            <v>172.69396499999999</v>
          </cell>
          <cell r="H82">
            <v>58.715948099999999</v>
          </cell>
          <cell r="I82">
            <v>231.40991309999998</v>
          </cell>
          <cell r="J82">
            <v>34.711486964999999</v>
          </cell>
          <cell r="K82">
            <v>266.12140006499999</v>
          </cell>
          <cell r="L82">
            <v>319.34568007799999</v>
          </cell>
          <cell r="M82">
            <v>390.85500000000002</v>
          </cell>
          <cell r="N82">
            <v>391</v>
          </cell>
          <cell r="O82">
            <v>6.5000000000000044</v>
          </cell>
        </row>
        <row r="83">
          <cell r="A83">
            <v>20000808</v>
          </cell>
          <cell r="B83" t="str">
            <v>Определение антител класса А к хламидии трахоматис методом ИФА</v>
          </cell>
          <cell r="C83">
            <v>343</v>
          </cell>
          <cell r="D83">
            <v>0.75</v>
          </cell>
          <cell r="E83">
            <v>51.568965000000006</v>
          </cell>
          <cell r="F83">
            <v>121.125</v>
          </cell>
          <cell r="G83">
            <v>172.69396499999999</v>
          </cell>
          <cell r="H83">
            <v>58.715948099999999</v>
          </cell>
          <cell r="I83">
            <v>231.40991309999998</v>
          </cell>
          <cell r="J83">
            <v>34.711486964999999</v>
          </cell>
          <cell r="K83">
            <v>266.12140006499999</v>
          </cell>
          <cell r="L83">
            <v>319.34568007799999</v>
          </cell>
          <cell r="M83">
            <v>365.29500000000002</v>
          </cell>
          <cell r="N83">
            <v>365</v>
          </cell>
          <cell r="O83">
            <v>6.5000000000000044</v>
          </cell>
        </row>
        <row r="84">
          <cell r="A84">
            <v>20000809</v>
          </cell>
          <cell r="B84" t="str">
            <v>Определение антител класса М к хламидии трахоматис методом ИФА</v>
          </cell>
          <cell r="C84">
            <v>343</v>
          </cell>
          <cell r="D84">
            <v>0.75</v>
          </cell>
          <cell r="E84">
            <v>51.568965000000006</v>
          </cell>
          <cell r="F84">
            <v>121.125</v>
          </cell>
          <cell r="G84">
            <v>172.69396499999999</v>
          </cell>
          <cell r="H84">
            <v>58.715948099999999</v>
          </cell>
          <cell r="I84">
            <v>231.40991309999998</v>
          </cell>
          <cell r="J84">
            <v>34.711486964999999</v>
          </cell>
          <cell r="K84">
            <v>266.12140006499999</v>
          </cell>
          <cell r="L84">
            <v>319.34568007799999</v>
          </cell>
          <cell r="M84">
            <v>365.29500000000002</v>
          </cell>
          <cell r="N84">
            <v>365</v>
          </cell>
          <cell r="O84">
            <v>6.5000000000000044</v>
          </cell>
        </row>
        <row r="85">
          <cell r="A85">
            <v>20000810</v>
          </cell>
          <cell r="B85" t="str">
            <v>Определение антител класса G к хламидии трахоматис методом ИФА</v>
          </cell>
          <cell r="C85">
            <v>343</v>
          </cell>
          <cell r="D85">
            <v>0.75</v>
          </cell>
          <cell r="E85">
            <v>51.568965000000006</v>
          </cell>
          <cell r="F85">
            <v>121.125</v>
          </cell>
          <cell r="G85">
            <v>172.69396499999999</v>
          </cell>
          <cell r="H85">
            <v>58.715948099999999</v>
          </cell>
          <cell r="I85">
            <v>231.40991309999998</v>
          </cell>
          <cell r="J85">
            <v>34.711486964999999</v>
          </cell>
          <cell r="K85">
            <v>266.12140006499999</v>
          </cell>
          <cell r="L85">
            <v>319.34568007799999</v>
          </cell>
          <cell r="M85">
            <v>365.29500000000002</v>
          </cell>
          <cell r="N85">
            <v>365</v>
          </cell>
          <cell r="O85">
            <v>6.5000000000000044</v>
          </cell>
        </row>
        <row r="86">
          <cell r="A86">
            <v>20000813</v>
          </cell>
          <cell r="B86" t="str">
            <v>Определение антител класса М к суммарному антигену бруцелл методом ИФА</v>
          </cell>
          <cell r="C86">
            <v>401</v>
          </cell>
          <cell r="D86">
            <v>0.75</v>
          </cell>
          <cell r="E86">
            <v>51.568965000000006</v>
          </cell>
          <cell r="F86">
            <v>121.125</v>
          </cell>
          <cell r="G86">
            <v>172.69396499999999</v>
          </cell>
          <cell r="H86">
            <v>58.715948099999999</v>
          </cell>
          <cell r="I86">
            <v>231.40991309999998</v>
          </cell>
          <cell r="J86">
            <v>34.711486964999999</v>
          </cell>
          <cell r="K86">
            <v>266.12140006499999</v>
          </cell>
          <cell r="L86">
            <v>319.34568007799999</v>
          </cell>
          <cell r="M86">
            <v>427.065</v>
          </cell>
          <cell r="N86">
            <v>427</v>
          </cell>
          <cell r="O86">
            <v>6.4999999999999991</v>
          </cell>
        </row>
        <row r="87">
          <cell r="A87">
            <v>20000814</v>
          </cell>
          <cell r="B87" t="str">
            <v>Определение антител класса А к суммарному антигену бруцелл методом ИФА</v>
          </cell>
          <cell r="C87">
            <v>401</v>
          </cell>
          <cell r="D87">
            <v>0.75</v>
          </cell>
          <cell r="E87">
            <v>51.568965000000006</v>
          </cell>
          <cell r="F87">
            <v>121.125</v>
          </cell>
          <cell r="G87">
            <v>172.69396499999999</v>
          </cell>
          <cell r="H87">
            <v>58.715948099999999</v>
          </cell>
          <cell r="I87">
            <v>231.40991309999998</v>
          </cell>
          <cell r="J87">
            <v>34.711486964999999</v>
          </cell>
          <cell r="K87">
            <v>266.12140006499999</v>
          </cell>
          <cell r="L87">
            <v>319.34568007799999</v>
          </cell>
          <cell r="M87">
            <v>427.065</v>
          </cell>
          <cell r="N87">
            <v>427</v>
          </cell>
          <cell r="O87">
            <v>6.4999999999999991</v>
          </cell>
        </row>
        <row r="88">
          <cell r="A88">
            <v>20000952</v>
          </cell>
          <cell r="B88" t="str">
            <v>Определение антител класса А к патогенным иерсиниям методом ИФА (полуколич. метод)</v>
          </cell>
          <cell r="C88">
            <v>343</v>
          </cell>
          <cell r="D88">
            <v>1.5</v>
          </cell>
          <cell r="E88">
            <v>103.13793000000001</v>
          </cell>
          <cell r="F88">
            <v>121.125</v>
          </cell>
          <cell r="G88">
            <v>224.26293000000001</v>
          </cell>
          <cell r="H88">
            <v>76.249396200000007</v>
          </cell>
          <cell r="I88">
            <v>300.51232620000002</v>
          </cell>
          <cell r="J88">
            <v>45.076848930000004</v>
          </cell>
          <cell r="K88">
            <v>345.58917513</v>
          </cell>
          <cell r="L88">
            <v>414.70701015600002</v>
          </cell>
          <cell r="M88">
            <v>365.29500000000002</v>
          </cell>
          <cell r="N88">
            <v>365</v>
          </cell>
          <cell r="O88">
            <v>6.5000000000000044</v>
          </cell>
        </row>
        <row r="89">
          <cell r="A89">
            <v>20000953</v>
          </cell>
          <cell r="B89" t="str">
            <v>Определение антител класса G  к хламидиям пневмонии методом ИФА</v>
          </cell>
          <cell r="C89">
            <v>487</v>
          </cell>
          <cell r="D89">
            <v>0.75</v>
          </cell>
          <cell r="E89">
            <v>51.568965000000006</v>
          </cell>
          <cell r="F89">
            <v>121.125</v>
          </cell>
          <cell r="G89">
            <v>172.69396499999999</v>
          </cell>
          <cell r="H89">
            <v>58.715948099999999</v>
          </cell>
          <cell r="I89">
            <v>231.40991309999998</v>
          </cell>
          <cell r="J89">
            <v>34.711486964999999</v>
          </cell>
          <cell r="K89">
            <v>266.12140006499999</v>
          </cell>
          <cell r="L89">
            <v>319.34568007799999</v>
          </cell>
          <cell r="M89">
            <v>518.65499999999997</v>
          </cell>
          <cell r="N89">
            <v>519</v>
          </cell>
          <cell r="O89">
            <v>6.4999999999999947</v>
          </cell>
        </row>
        <row r="90">
          <cell r="A90">
            <v>20000954</v>
          </cell>
          <cell r="B90" t="str">
            <v>Определение антител класса А к хламидии пневмонии</v>
          </cell>
          <cell r="C90">
            <v>487</v>
          </cell>
          <cell r="D90">
            <v>0.75</v>
          </cell>
          <cell r="E90">
            <v>51.568965000000006</v>
          </cell>
          <cell r="F90">
            <v>121.125</v>
          </cell>
          <cell r="G90">
            <v>172.69396499999999</v>
          </cell>
          <cell r="H90">
            <v>58.715948099999999</v>
          </cell>
          <cell r="I90">
            <v>231.40991309999998</v>
          </cell>
          <cell r="J90">
            <v>34.711486964999999</v>
          </cell>
          <cell r="K90">
            <v>266.12140006499999</v>
          </cell>
          <cell r="L90">
            <v>319.34568007799999</v>
          </cell>
          <cell r="M90">
            <v>518.65499999999997</v>
          </cell>
          <cell r="N90">
            <v>519</v>
          </cell>
          <cell r="O90">
            <v>6.4999999999999947</v>
          </cell>
        </row>
        <row r="91">
          <cell r="A91">
            <v>20000955</v>
          </cell>
          <cell r="B91" t="str">
            <v>Определение антител класса М к хламидии пневмонии</v>
          </cell>
          <cell r="C91">
            <v>487</v>
          </cell>
          <cell r="D91">
            <v>0.75</v>
          </cell>
          <cell r="E91">
            <v>51.568965000000006</v>
          </cell>
          <cell r="F91">
            <v>121.125</v>
          </cell>
          <cell r="G91">
            <v>172.69396499999999</v>
          </cell>
          <cell r="H91">
            <v>58.715948099999999</v>
          </cell>
          <cell r="I91">
            <v>231.40991309999998</v>
          </cell>
          <cell r="J91">
            <v>34.711486964999999</v>
          </cell>
          <cell r="K91">
            <v>266.12140006499999</v>
          </cell>
          <cell r="L91">
            <v>319.34568007799999</v>
          </cell>
          <cell r="M91">
            <v>518.65499999999997</v>
          </cell>
          <cell r="N91">
            <v>519</v>
          </cell>
          <cell r="O91">
            <v>6.4999999999999947</v>
          </cell>
        </row>
        <row r="92">
          <cell r="A92">
            <v>20000172</v>
          </cell>
          <cell r="B92" t="str">
            <v>ИФА на суммарные антитела к бруцеллезу</v>
          </cell>
          <cell r="C92">
            <v>401</v>
          </cell>
          <cell r="D92">
            <v>0.75</v>
          </cell>
          <cell r="E92">
            <v>51.568965000000006</v>
          </cell>
          <cell r="F92">
            <v>129.77459999999999</v>
          </cell>
          <cell r="G92">
            <v>181.34356500000001</v>
          </cell>
          <cell r="H92">
            <v>61.65681210000001</v>
          </cell>
          <cell r="I92">
            <v>243.00037710000004</v>
          </cell>
          <cell r="J92">
            <v>36.450056565000004</v>
          </cell>
          <cell r="K92">
            <v>279.45043366500005</v>
          </cell>
          <cell r="L92">
            <v>335.34052039800008</v>
          </cell>
          <cell r="M92">
            <v>427.065</v>
          </cell>
          <cell r="N92">
            <v>427</v>
          </cell>
          <cell r="O92">
            <v>6.4999999999999991</v>
          </cell>
        </row>
        <row r="93">
          <cell r="A93" t="str">
            <v xml:space="preserve">Паразитологическая лаборатория 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</row>
        <row r="94">
          <cell r="A94">
            <v>30000823</v>
          </cell>
          <cell r="B94" t="str">
            <v>Копрологические исследования по Като</v>
          </cell>
          <cell r="C94">
            <v>125</v>
          </cell>
          <cell r="D94">
            <v>0.28999999999999998</v>
          </cell>
          <cell r="E94">
            <v>26.634493200000001</v>
          </cell>
          <cell r="F94">
            <v>35.822399999999995</v>
          </cell>
          <cell r="G94">
            <v>62.456893199999996</v>
          </cell>
          <cell r="H94">
            <v>21.235343688</v>
          </cell>
          <cell r="I94">
            <v>83.692236887999996</v>
          </cell>
          <cell r="J94">
            <v>12.553835533199999</v>
          </cell>
          <cell r="K94">
            <v>96.246072421199997</v>
          </cell>
          <cell r="L94">
            <v>115.49528690544</v>
          </cell>
          <cell r="M94">
            <v>133.125</v>
          </cell>
          <cell r="N94">
            <v>133</v>
          </cell>
          <cell r="O94">
            <v>6.5</v>
          </cell>
        </row>
        <row r="95">
          <cell r="A95">
            <v>30000824</v>
          </cell>
          <cell r="B95" t="str">
            <v>Копрологические исследования формалин-эфирным методом</v>
          </cell>
          <cell r="C95">
            <v>280</v>
          </cell>
          <cell r="D95">
            <v>0.54</v>
          </cell>
          <cell r="E95">
            <v>49.595263200000012</v>
          </cell>
          <cell r="F95">
            <v>59.098799999999997</v>
          </cell>
          <cell r="G95">
            <v>108.69406320000002</v>
          </cell>
          <cell r="H95">
            <v>36.955981488000006</v>
          </cell>
          <cell r="I95">
            <v>145.65004468800004</v>
          </cell>
          <cell r="J95">
            <v>21.847506703200004</v>
          </cell>
          <cell r="K95">
            <v>167.49755139120003</v>
          </cell>
          <cell r="L95">
            <v>200.99706166944003</v>
          </cell>
          <cell r="M95">
            <v>298.2</v>
          </cell>
          <cell r="N95">
            <v>298</v>
          </cell>
          <cell r="O95">
            <v>6.4999999999999964</v>
          </cell>
        </row>
        <row r="96">
          <cell r="A96">
            <v>30000825</v>
          </cell>
          <cell r="B96" t="str">
            <v>Копрологические исследования на простейшие кишечника</v>
          </cell>
          <cell r="C96">
            <v>255</v>
          </cell>
          <cell r="D96">
            <v>0.54</v>
          </cell>
          <cell r="E96">
            <v>49.595263200000012</v>
          </cell>
          <cell r="F96">
            <v>58.272600000000004</v>
          </cell>
          <cell r="G96">
            <v>107.86786320000002</v>
          </cell>
          <cell r="H96">
            <v>36.67507348800001</v>
          </cell>
          <cell r="I96">
            <v>144.54293668800003</v>
          </cell>
          <cell r="J96">
            <v>21.681440503200005</v>
          </cell>
          <cell r="K96">
            <v>166.22437719120003</v>
          </cell>
          <cell r="L96">
            <v>199.46925262944004</v>
          </cell>
          <cell r="M96">
            <v>271.57499999999999</v>
          </cell>
          <cell r="N96">
            <v>272</v>
          </cell>
          <cell r="O96">
            <v>6.4999999999999964</v>
          </cell>
        </row>
        <row r="97">
          <cell r="A97">
            <v>30000826</v>
          </cell>
          <cell r="B97" t="str">
            <v>Копрологические исследования по Калантарян (м.флотации)</v>
          </cell>
          <cell r="C97">
            <v>313</v>
          </cell>
          <cell r="D97">
            <v>0.38</v>
          </cell>
          <cell r="E97">
            <v>34.900370400000007</v>
          </cell>
          <cell r="F97">
            <v>61.230600000000003</v>
          </cell>
          <cell r="G97">
            <v>96.13097040000001</v>
          </cell>
          <cell r="H97">
            <v>32.684529936000004</v>
          </cell>
          <cell r="I97">
            <v>128.81550033600001</v>
          </cell>
          <cell r="J97">
            <v>19.3223250504</v>
          </cell>
          <cell r="K97">
            <v>148.13782538640001</v>
          </cell>
          <cell r="L97">
            <v>177.76539046368001</v>
          </cell>
          <cell r="M97">
            <v>333.34500000000003</v>
          </cell>
          <cell r="N97">
            <v>333</v>
          </cell>
          <cell r="O97">
            <v>6.5000000000000089</v>
          </cell>
        </row>
        <row r="98">
          <cell r="A98">
            <v>30000827</v>
          </cell>
          <cell r="B98" t="str">
            <v>Соскоб с глицерином</v>
          </cell>
          <cell r="C98">
            <v>121</v>
          </cell>
          <cell r="D98">
            <v>0.28999999999999998</v>
          </cell>
          <cell r="E98">
            <v>26.634493200000001</v>
          </cell>
          <cell r="F98">
            <v>35.822399999999995</v>
          </cell>
          <cell r="G98">
            <v>62.456893199999996</v>
          </cell>
          <cell r="H98">
            <v>21.235343688</v>
          </cell>
          <cell r="I98">
            <v>83.692236887999996</v>
          </cell>
          <cell r="J98">
            <v>12.553835533199999</v>
          </cell>
          <cell r="K98">
            <v>96.246072421199997</v>
          </cell>
          <cell r="L98">
            <v>115.49528690544</v>
          </cell>
          <cell r="M98">
            <v>128.86500000000001</v>
          </cell>
          <cell r="N98">
            <v>129</v>
          </cell>
          <cell r="O98">
            <v>6.5000000000000071</v>
          </cell>
        </row>
        <row r="99">
          <cell r="A99">
            <v>30000828</v>
          </cell>
          <cell r="B99" t="str">
            <v>Соскоб липкой лентой (по Грэхему)</v>
          </cell>
          <cell r="C99">
            <v>165</v>
          </cell>
          <cell r="D99">
            <v>0.28999999999999998</v>
          </cell>
          <cell r="E99">
            <v>26.634493200000001</v>
          </cell>
          <cell r="F99">
            <v>35.822399999999995</v>
          </cell>
          <cell r="G99">
            <v>62.456893199999996</v>
          </cell>
          <cell r="H99">
            <v>21.235343688</v>
          </cell>
          <cell r="I99">
            <v>83.692236887999996</v>
          </cell>
          <cell r="J99">
            <v>12.553835533199999</v>
          </cell>
          <cell r="K99">
            <v>96.246072421199997</v>
          </cell>
          <cell r="L99">
            <v>115.49528690544</v>
          </cell>
          <cell r="M99">
            <v>175.72499999999999</v>
          </cell>
          <cell r="N99">
            <v>176</v>
          </cell>
          <cell r="O99">
            <v>6.4999999999999964</v>
          </cell>
        </row>
        <row r="100">
          <cell r="A100">
            <v>30000830</v>
          </cell>
          <cell r="B100" t="str">
            <v>Макроанализ (идентификация паразитов, их фрагментов).</v>
          </cell>
          <cell r="C100">
            <v>235</v>
          </cell>
          <cell r="D100">
            <v>0.9</v>
          </cell>
          <cell r="E100">
            <v>82.658772000000013</v>
          </cell>
          <cell r="F100">
            <v>36.118199999999995</v>
          </cell>
          <cell r="G100">
            <v>118.776972</v>
          </cell>
          <cell r="H100">
            <v>40.384170480000002</v>
          </cell>
          <cell r="I100">
            <v>159.16114248</v>
          </cell>
          <cell r="J100">
            <v>23.874171371999999</v>
          </cell>
          <cell r="K100">
            <v>183.035313852</v>
          </cell>
          <cell r="L100">
            <v>219.64237662240001</v>
          </cell>
          <cell r="M100">
            <v>250.27500000000001</v>
          </cell>
          <cell r="N100">
            <v>250</v>
          </cell>
          <cell r="O100">
            <v>6.5000000000000027</v>
          </cell>
        </row>
        <row r="101">
          <cell r="A101">
            <v>30000831</v>
          </cell>
          <cell r="B101" t="str">
            <v>Исследование фекалий на криптоспоридии</v>
          </cell>
          <cell r="C101">
            <v>370</v>
          </cell>
          <cell r="D101">
            <v>1.63</v>
          </cell>
          <cell r="E101">
            <v>149.7042204</v>
          </cell>
          <cell r="F101">
            <v>38.882399999999997</v>
          </cell>
          <cell r="G101">
            <v>188.58662039999999</v>
          </cell>
          <cell r="H101">
            <v>64.119450936000007</v>
          </cell>
          <cell r="I101">
            <v>252.70607133599998</v>
          </cell>
          <cell r="J101">
            <v>37.905910700399993</v>
          </cell>
          <cell r="K101">
            <v>290.61198203639998</v>
          </cell>
          <cell r="L101">
            <v>348.73437844367999</v>
          </cell>
          <cell r="M101">
            <v>394.05</v>
          </cell>
          <cell r="N101">
            <v>394</v>
          </cell>
          <cell r="O101">
            <v>6.5000000000000027</v>
          </cell>
        </row>
        <row r="102">
          <cell r="A102">
            <v>30000855</v>
          </cell>
          <cell r="B102" t="str">
            <v>Исследование кала с использованием концентраторов Parasep</v>
          </cell>
          <cell r="C102">
            <v>470</v>
          </cell>
          <cell r="D102">
            <v>1.1499999999999999</v>
          </cell>
          <cell r="E102">
            <v>105.619542</v>
          </cell>
          <cell r="F102">
            <v>136.833</v>
          </cell>
          <cell r="G102">
            <v>242.45254199999999</v>
          </cell>
          <cell r="H102">
            <v>82.433864280000009</v>
          </cell>
          <cell r="I102">
            <v>324.88640628000002</v>
          </cell>
          <cell r="J102">
            <v>48.732960941999998</v>
          </cell>
          <cell r="K102">
            <v>373.61936722199999</v>
          </cell>
          <cell r="L102">
            <v>448.34324066639999</v>
          </cell>
          <cell r="M102">
            <v>500.55</v>
          </cell>
          <cell r="N102">
            <v>500</v>
          </cell>
          <cell r="O102">
            <v>6.5000000000000027</v>
          </cell>
        </row>
        <row r="103">
          <cell r="A103">
            <v>30000864</v>
          </cell>
          <cell r="B103" t="str">
            <v>Выявление антигена лямблий в фекалиях методом ИФА</v>
          </cell>
          <cell r="C103">
            <v>485</v>
          </cell>
          <cell r="D103">
            <v>0.68</v>
          </cell>
          <cell r="E103">
            <v>62.453294400000011</v>
          </cell>
          <cell r="F103">
            <v>199.12440000000001</v>
          </cell>
          <cell r="G103">
            <v>261.57769440000004</v>
          </cell>
          <cell r="H103">
            <v>88.936416096000016</v>
          </cell>
          <cell r="I103">
            <v>350.51411049600006</v>
          </cell>
          <cell r="J103">
            <v>52.577116574400009</v>
          </cell>
          <cell r="K103">
            <v>403.09122707040007</v>
          </cell>
          <cell r="L103">
            <v>483.7094724844801</v>
          </cell>
          <cell r="M103">
            <v>516.52499999999998</v>
          </cell>
          <cell r="N103">
            <v>517</v>
          </cell>
          <cell r="O103">
            <v>6.4999999999999947</v>
          </cell>
        </row>
        <row r="104">
          <cell r="A104" t="str">
            <v>Исследование препаратов крови, пунктатов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</row>
        <row r="105">
          <cell r="A105">
            <v>30000829</v>
          </cell>
          <cell r="B105" t="str">
            <v>Исследование желчи, дуоденального содержимого, мочи, мокроты на личинки и яйца гельминтов , цисты простейших.</v>
          </cell>
          <cell r="C105">
            <v>271</v>
          </cell>
          <cell r="D105">
            <v>0.45</v>
          </cell>
          <cell r="E105">
            <v>41.329386000000007</v>
          </cell>
          <cell r="F105">
            <v>99.613199999999992</v>
          </cell>
          <cell r="G105">
            <v>140.94258600000001</v>
          </cell>
          <cell r="H105">
            <v>47.920479240000006</v>
          </cell>
          <cell r="I105">
            <v>188.86306524000003</v>
          </cell>
          <cell r="J105">
            <v>28.329459786000005</v>
          </cell>
          <cell r="K105">
            <v>217.19252502600003</v>
          </cell>
          <cell r="L105">
            <v>260.63103003120005</v>
          </cell>
          <cell r="M105">
            <v>288.61500000000001</v>
          </cell>
          <cell r="N105">
            <v>289</v>
          </cell>
          <cell r="O105">
            <v>6.5000000000000027</v>
          </cell>
        </row>
        <row r="106">
          <cell r="A106">
            <v>30000832</v>
          </cell>
          <cell r="B106" t="str">
            <v>Исследование мазков крови на малярию</v>
          </cell>
          <cell r="C106">
            <v>357</v>
          </cell>
          <cell r="D106">
            <v>1.38</v>
          </cell>
          <cell r="E106">
            <v>126.74345040000001</v>
          </cell>
          <cell r="F106">
            <v>40.065600000000003</v>
          </cell>
          <cell r="G106">
            <v>166.80905040000002</v>
          </cell>
          <cell r="H106">
            <v>56.715077136000012</v>
          </cell>
          <cell r="I106">
            <v>223.52412753600004</v>
          </cell>
          <cell r="J106">
            <v>33.528619130400003</v>
          </cell>
          <cell r="K106">
            <v>257.05274666640003</v>
          </cell>
          <cell r="L106">
            <v>308.46329599968004</v>
          </cell>
          <cell r="M106">
            <v>380.20499999999998</v>
          </cell>
          <cell r="N106">
            <v>380</v>
          </cell>
          <cell r="O106">
            <v>6.4999999999999964</v>
          </cell>
        </row>
        <row r="107">
          <cell r="A107">
            <v>30000833</v>
          </cell>
          <cell r="B107" t="str">
            <v>Исследование мазков крови на микрофилярии</v>
          </cell>
          <cell r="C107">
            <v>375</v>
          </cell>
          <cell r="D107">
            <v>1.38</v>
          </cell>
          <cell r="E107">
            <v>126.74345040000001</v>
          </cell>
          <cell r="F107">
            <v>40.065600000000003</v>
          </cell>
          <cell r="G107">
            <v>166.80905040000002</v>
          </cell>
          <cell r="H107">
            <v>56.715077136000012</v>
          </cell>
          <cell r="I107">
            <v>223.52412753600004</v>
          </cell>
          <cell r="J107">
            <v>33.528619130400003</v>
          </cell>
          <cell r="K107">
            <v>257.05274666640003</v>
          </cell>
          <cell r="L107">
            <v>308.46329599968004</v>
          </cell>
          <cell r="M107">
            <v>399.375</v>
          </cell>
          <cell r="N107">
            <v>399</v>
          </cell>
          <cell r="O107">
            <v>6.5</v>
          </cell>
        </row>
        <row r="108">
          <cell r="A108">
            <v>30000834</v>
          </cell>
          <cell r="B108" t="str">
            <v>Исследование мазков на кожный лейшманиоз</v>
          </cell>
          <cell r="C108">
            <v>317</v>
          </cell>
          <cell r="D108">
            <v>0.63</v>
          </cell>
          <cell r="E108">
            <v>57.861140400000011</v>
          </cell>
          <cell r="F108">
            <v>40.545000000000002</v>
          </cell>
          <cell r="G108">
            <v>98.406140400000012</v>
          </cell>
          <cell r="H108">
            <v>33.458087736000003</v>
          </cell>
          <cell r="I108">
            <v>131.86422813600001</v>
          </cell>
          <cell r="J108">
            <v>19.779634220400002</v>
          </cell>
          <cell r="K108">
            <v>151.64386235640001</v>
          </cell>
          <cell r="L108">
            <v>181.97263482768</v>
          </cell>
          <cell r="M108">
            <v>337.60500000000002</v>
          </cell>
          <cell r="N108">
            <v>338</v>
          </cell>
          <cell r="O108">
            <v>6.5000000000000053</v>
          </cell>
        </row>
        <row r="109">
          <cell r="A109">
            <v>30000835</v>
          </cell>
          <cell r="B109" t="str">
            <v>Исследование мазков на висцеральный лейшманиоз</v>
          </cell>
          <cell r="C109">
            <v>317</v>
          </cell>
          <cell r="D109">
            <v>0.93</v>
          </cell>
          <cell r="E109">
            <v>85.414064400000015</v>
          </cell>
          <cell r="F109">
            <v>40.952999999999996</v>
          </cell>
          <cell r="G109">
            <v>126.3670644</v>
          </cell>
          <cell r="H109">
            <v>42.964801896000004</v>
          </cell>
          <cell r="I109">
            <v>169.33186629600002</v>
          </cell>
          <cell r="J109">
            <v>25.399779944400002</v>
          </cell>
          <cell r="K109">
            <v>194.73164624040001</v>
          </cell>
          <cell r="L109">
            <v>233.67797548848</v>
          </cell>
          <cell r="M109">
            <v>337.60500000000002</v>
          </cell>
          <cell r="N109">
            <v>338</v>
          </cell>
          <cell r="O109">
            <v>6.5000000000000053</v>
          </cell>
        </row>
        <row r="110">
          <cell r="A110">
            <v>30000836</v>
          </cell>
          <cell r="B110" t="str">
            <v>Исследования венозной крови на микрофилярии и других кровепаразитов</v>
          </cell>
          <cell r="C110">
            <v>352</v>
          </cell>
          <cell r="D110">
            <v>1.38</v>
          </cell>
          <cell r="E110">
            <v>126.74345040000001</v>
          </cell>
          <cell r="F110">
            <v>40.952999999999996</v>
          </cell>
          <cell r="G110">
            <v>167.6964504</v>
          </cell>
          <cell r="H110">
            <v>57.016793136000004</v>
          </cell>
          <cell r="I110">
            <v>224.71324353599999</v>
          </cell>
          <cell r="J110">
            <v>33.706986530399995</v>
          </cell>
          <cell r="K110">
            <v>258.42023006639999</v>
          </cell>
          <cell r="L110">
            <v>310.10427607968001</v>
          </cell>
          <cell r="M110">
            <v>374.88</v>
          </cell>
          <cell r="N110">
            <v>374</v>
          </cell>
          <cell r="O110">
            <v>6.4999999999999991</v>
          </cell>
        </row>
        <row r="111">
          <cell r="A111" t="str">
            <v>Серологические исследования методом ИФА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</row>
        <row r="112">
          <cell r="A112">
            <v>30000820</v>
          </cell>
          <cell r="B112" t="str">
            <v>Исследование сыворотки крови на клонорхоз методом ИФА</v>
          </cell>
          <cell r="C112">
            <v>340</v>
          </cell>
          <cell r="D112">
            <v>0.51</v>
          </cell>
          <cell r="E112">
            <v>46.839970800000003</v>
          </cell>
          <cell r="F112">
            <v>70.553399999999996</v>
          </cell>
          <cell r="G112">
            <v>117.3933708</v>
          </cell>
          <cell r="H112">
            <v>39.913746072000002</v>
          </cell>
          <cell r="I112">
            <v>157.30711687199999</v>
          </cell>
          <cell r="J112">
            <v>23.596067530799999</v>
          </cell>
          <cell r="K112">
            <v>180.90318440279998</v>
          </cell>
          <cell r="L112">
            <v>217.08382128335998</v>
          </cell>
          <cell r="M112">
            <v>362.1</v>
          </cell>
          <cell r="N112">
            <v>362</v>
          </cell>
          <cell r="O112">
            <v>6.5000000000000071</v>
          </cell>
        </row>
        <row r="113">
          <cell r="A113">
            <v>30000821</v>
          </cell>
          <cell r="B113" t="str">
            <v>Исследование сыворотки крови на трихинеллез острый методом ИФА</v>
          </cell>
          <cell r="C113">
            <v>340</v>
          </cell>
          <cell r="D113">
            <v>0.51</v>
          </cell>
          <cell r="E113">
            <v>46.839970800000003</v>
          </cell>
          <cell r="F113">
            <v>70.553399999999996</v>
          </cell>
          <cell r="G113">
            <v>117.3933708</v>
          </cell>
          <cell r="H113">
            <v>39.913746072000002</v>
          </cell>
          <cell r="I113">
            <v>157.30711687199999</v>
          </cell>
          <cell r="J113">
            <v>23.596067530799999</v>
          </cell>
          <cell r="K113">
            <v>180.90318440279998</v>
          </cell>
          <cell r="L113">
            <v>217.08382128335998</v>
          </cell>
          <cell r="M113">
            <v>362.1</v>
          </cell>
          <cell r="N113">
            <v>362</v>
          </cell>
          <cell r="O113">
            <v>6.5000000000000071</v>
          </cell>
        </row>
        <row r="114">
          <cell r="A114">
            <v>30000822</v>
          </cell>
          <cell r="B114" t="str">
            <v>Исследование сыворотки крови на трихинеллез хронический методом ИФА</v>
          </cell>
          <cell r="C114">
            <v>340</v>
          </cell>
          <cell r="D114">
            <v>0.51</v>
          </cell>
          <cell r="E114">
            <v>46.839970800000003</v>
          </cell>
          <cell r="F114">
            <v>70.553399999999996</v>
          </cell>
          <cell r="G114">
            <v>117.3933708</v>
          </cell>
          <cell r="H114">
            <v>39.913746072000002</v>
          </cell>
          <cell r="I114">
            <v>157.30711687199999</v>
          </cell>
          <cell r="J114">
            <v>23.596067530799999</v>
          </cell>
          <cell r="K114">
            <v>180.90318440279998</v>
          </cell>
          <cell r="L114">
            <v>217.08382128335998</v>
          </cell>
          <cell r="M114">
            <v>362.1</v>
          </cell>
          <cell r="N114">
            <v>362</v>
          </cell>
          <cell r="O114">
            <v>6.5000000000000071</v>
          </cell>
        </row>
        <row r="115">
          <cell r="A115">
            <v>30000837</v>
          </cell>
          <cell r="B115" t="str">
            <v>Исследование сыворотки крови на описторхоз методом ИФА</v>
          </cell>
          <cell r="C115">
            <v>280</v>
          </cell>
          <cell r="D115">
            <v>0.51</v>
          </cell>
          <cell r="E115">
            <v>46.839970800000003</v>
          </cell>
          <cell r="F115">
            <v>60.608400000000003</v>
          </cell>
          <cell r="G115">
            <v>107.44837080000001</v>
          </cell>
          <cell r="H115">
            <v>36.532446072000006</v>
          </cell>
          <cell r="I115">
            <v>143.98081687200002</v>
          </cell>
          <cell r="J115">
            <v>21.597122530800004</v>
          </cell>
          <cell r="K115">
            <v>165.57793940280001</v>
          </cell>
          <cell r="L115">
            <v>198.69352728336003</v>
          </cell>
          <cell r="M115">
            <v>298.2</v>
          </cell>
          <cell r="N115">
            <v>298</v>
          </cell>
          <cell r="O115">
            <v>6.4999999999999964</v>
          </cell>
        </row>
        <row r="116">
          <cell r="A116">
            <v>30000838</v>
          </cell>
          <cell r="B116" t="str">
            <v>Исследование сыворотки крови  на эхинококкоз методом ИФА</v>
          </cell>
          <cell r="C116">
            <v>290</v>
          </cell>
          <cell r="D116">
            <v>0.51</v>
          </cell>
          <cell r="E116">
            <v>46.839970800000003</v>
          </cell>
          <cell r="F116">
            <v>70.553399999999996</v>
          </cell>
          <cell r="G116">
            <v>117.3933708</v>
          </cell>
          <cell r="H116">
            <v>39.913746072000002</v>
          </cell>
          <cell r="I116">
            <v>157.30711687199999</v>
          </cell>
          <cell r="J116">
            <v>23.596067530799999</v>
          </cell>
          <cell r="K116">
            <v>180.90318440279998</v>
          </cell>
          <cell r="L116">
            <v>217.08382128335998</v>
          </cell>
          <cell r="M116">
            <v>308.85000000000002</v>
          </cell>
          <cell r="N116">
            <v>309</v>
          </cell>
          <cell r="O116">
            <v>6.5000000000000071</v>
          </cell>
        </row>
        <row r="117">
          <cell r="A117">
            <v>30000839</v>
          </cell>
          <cell r="B117" t="str">
            <v>Исследование сыворотки крови на  аскаридоз методом ИФА</v>
          </cell>
          <cell r="C117">
            <v>280</v>
          </cell>
          <cell r="D117">
            <v>0.51</v>
          </cell>
          <cell r="E117">
            <v>46.839970800000003</v>
          </cell>
          <cell r="F117">
            <v>70.553399999999996</v>
          </cell>
          <cell r="G117">
            <v>117.3933708</v>
          </cell>
          <cell r="H117">
            <v>39.913746072000002</v>
          </cell>
          <cell r="I117">
            <v>157.30711687199999</v>
          </cell>
          <cell r="J117">
            <v>23.596067530799999</v>
          </cell>
          <cell r="K117">
            <v>180.90318440279998</v>
          </cell>
          <cell r="L117">
            <v>217.08382128335998</v>
          </cell>
          <cell r="M117">
            <v>298.2</v>
          </cell>
          <cell r="N117">
            <v>298</v>
          </cell>
          <cell r="O117">
            <v>6.4999999999999964</v>
          </cell>
        </row>
        <row r="118">
          <cell r="A118">
            <v>30000840</v>
          </cell>
          <cell r="B118" t="str">
            <v>Исследование сыворотки крови  на токсокароз методом ИФА</v>
          </cell>
          <cell r="C118">
            <v>280</v>
          </cell>
          <cell r="D118">
            <v>0.51</v>
          </cell>
          <cell r="E118">
            <v>46.839970800000003</v>
          </cell>
          <cell r="F118">
            <v>70.553399999999996</v>
          </cell>
          <cell r="G118">
            <v>117.3933708</v>
          </cell>
          <cell r="H118">
            <v>39.913746072000002</v>
          </cell>
          <cell r="I118">
            <v>157.30711687199999</v>
          </cell>
          <cell r="J118">
            <v>23.596067530799999</v>
          </cell>
          <cell r="K118">
            <v>180.90318440279998</v>
          </cell>
          <cell r="L118">
            <v>217.08382128335998</v>
          </cell>
          <cell r="M118">
            <v>298.2</v>
          </cell>
          <cell r="N118">
            <v>298</v>
          </cell>
          <cell r="O118">
            <v>6.4999999999999964</v>
          </cell>
        </row>
        <row r="119">
          <cell r="A119">
            <v>30000842</v>
          </cell>
          <cell r="B119" t="str">
            <v>Исследование сыворотки крови на токсоплазмоз острый методом  ИФА</v>
          </cell>
          <cell r="C119">
            <v>265</v>
          </cell>
          <cell r="D119">
            <v>0.51</v>
          </cell>
          <cell r="E119">
            <v>46.839970800000003</v>
          </cell>
          <cell r="F119">
            <v>70.553399999999996</v>
          </cell>
          <cell r="G119">
            <v>117.3933708</v>
          </cell>
          <cell r="H119">
            <v>39.913746072000002</v>
          </cell>
          <cell r="I119">
            <v>157.30711687199999</v>
          </cell>
          <cell r="J119">
            <v>23.596067530799999</v>
          </cell>
          <cell r="K119">
            <v>180.90318440279998</v>
          </cell>
          <cell r="L119">
            <v>217.08382128335998</v>
          </cell>
          <cell r="M119">
            <v>282.22500000000002</v>
          </cell>
          <cell r="N119">
            <v>282</v>
          </cell>
          <cell r="O119">
            <v>6.5000000000000089</v>
          </cell>
        </row>
        <row r="120">
          <cell r="A120">
            <v>30000843</v>
          </cell>
          <cell r="B120" t="str">
            <v>Сыворотки крови  на токсоплазмоз хронический  методом ИФА</v>
          </cell>
          <cell r="C120">
            <v>265</v>
          </cell>
          <cell r="D120">
            <v>0.51</v>
          </cell>
          <cell r="E120">
            <v>46.839970800000003</v>
          </cell>
          <cell r="F120">
            <v>70.553399999999996</v>
          </cell>
          <cell r="G120">
            <v>117.3933708</v>
          </cell>
          <cell r="H120">
            <v>39.913746072000002</v>
          </cell>
          <cell r="I120">
            <v>157.30711687199999</v>
          </cell>
          <cell r="J120">
            <v>23.596067530799999</v>
          </cell>
          <cell r="K120">
            <v>180.90318440279998</v>
          </cell>
          <cell r="L120">
            <v>217.08382128335998</v>
          </cell>
          <cell r="M120">
            <v>282.22500000000002</v>
          </cell>
          <cell r="N120">
            <v>282</v>
          </cell>
          <cell r="O120">
            <v>6.5000000000000089</v>
          </cell>
        </row>
        <row r="121">
          <cell r="A121">
            <v>30000844</v>
          </cell>
          <cell r="B121" t="str">
            <v>Исследование сыворотки крови на лямблиоз методом ИФА</v>
          </cell>
          <cell r="C121">
            <v>275</v>
          </cell>
          <cell r="D121">
            <v>0.51</v>
          </cell>
          <cell r="E121">
            <v>46.839970800000003</v>
          </cell>
          <cell r="F121">
            <v>70.553399999999996</v>
          </cell>
          <cell r="G121">
            <v>117.3933708</v>
          </cell>
          <cell r="H121">
            <v>39.913746072000002</v>
          </cell>
          <cell r="I121">
            <v>157.30711687199999</v>
          </cell>
          <cell r="J121">
            <v>23.596067530799999</v>
          </cell>
          <cell r="K121">
            <v>180.90318440279998</v>
          </cell>
          <cell r="L121">
            <v>217.08382128335998</v>
          </cell>
          <cell r="M121">
            <v>292.875</v>
          </cell>
          <cell r="N121">
            <v>293</v>
          </cell>
          <cell r="O121">
            <v>6.5</v>
          </cell>
        </row>
        <row r="122">
          <cell r="A122">
            <v>30000865</v>
          </cell>
          <cell r="B122" t="str">
            <v>Исследование сыворотки крови на пневмоцистоз острый методом ИФА</v>
          </cell>
          <cell r="C122">
            <v>365</v>
          </cell>
          <cell r="D122">
            <v>0.51</v>
          </cell>
          <cell r="E122">
            <v>46.839970800000003</v>
          </cell>
          <cell r="F122">
            <v>199.12440000000001</v>
          </cell>
          <cell r="G122">
            <v>245.96437080000001</v>
          </cell>
          <cell r="H122">
            <v>83.62788607200001</v>
          </cell>
          <cell r="I122">
            <v>329.59225687200001</v>
          </cell>
          <cell r="J122">
            <v>49.438838530799998</v>
          </cell>
          <cell r="K122">
            <v>379.03109540280002</v>
          </cell>
          <cell r="L122">
            <v>454.83731448336005</v>
          </cell>
          <cell r="M122">
            <v>388.72500000000002</v>
          </cell>
          <cell r="N122">
            <v>389</v>
          </cell>
          <cell r="O122">
            <v>6.5000000000000053</v>
          </cell>
        </row>
        <row r="123">
          <cell r="A123">
            <v>30000866</v>
          </cell>
          <cell r="B123" t="str">
            <v>Исследование сыворотки крови на пневмоцистоз хронический методом ИФА</v>
          </cell>
          <cell r="C123">
            <v>365</v>
          </cell>
          <cell r="D123">
            <v>0.51</v>
          </cell>
          <cell r="E123">
            <v>46.839970800000003</v>
          </cell>
          <cell r="F123">
            <v>199.12440000000001</v>
          </cell>
          <cell r="G123">
            <v>245.96437080000001</v>
          </cell>
          <cell r="H123">
            <v>83.62788607200001</v>
          </cell>
          <cell r="I123">
            <v>329.59225687200001</v>
          </cell>
          <cell r="J123">
            <v>49.438838530799998</v>
          </cell>
          <cell r="K123">
            <v>379.03109540280002</v>
          </cell>
          <cell r="L123">
            <v>454.83731448336005</v>
          </cell>
          <cell r="M123">
            <v>388.72500000000002</v>
          </cell>
          <cell r="N123">
            <v>389</v>
          </cell>
          <cell r="O123">
            <v>6.5000000000000053</v>
          </cell>
        </row>
        <row r="124">
          <cell r="A124">
            <v>30000867</v>
          </cell>
          <cell r="B124" t="str">
            <v>Исследование положительной сыворотки с указанием титров</v>
          </cell>
          <cell r="C124">
            <v>180</v>
          </cell>
          <cell r="D124">
            <v>0.9</v>
          </cell>
          <cell r="E124">
            <v>82.658772000000013</v>
          </cell>
          <cell r="F124">
            <v>40.799999999999997</v>
          </cell>
          <cell r="G124">
            <v>123.45877200000001</v>
          </cell>
          <cell r="H124">
            <v>41.975982480000006</v>
          </cell>
          <cell r="I124">
            <v>165.43475448000001</v>
          </cell>
          <cell r="J124">
            <v>24.815213172</v>
          </cell>
          <cell r="K124">
            <v>190.24996765200001</v>
          </cell>
          <cell r="L124">
            <v>228.29996118240001</v>
          </cell>
          <cell r="M124">
            <v>191.7</v>
          </cell>
          <cell r="N124">
            <v>192</v>
          </cell>
          <cell r="O124">
            <v>6.4999999999999929</v>
          </cell>
        </row>
        <row r="125">
          <cell r="A125" t="str">
            <v xml:space="preserve"> Почва, вода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</row>
        <row r="126">
          <cell r="A126">
            <v>30000845</v>
          </cell>
          <cell r="B126" t="str">
            <v>Исследования почвы на я/гельминтов</v>
          </cell>
          <cell r="C126">
            <v>357</v>
          </cell>
          <cell r="D126">
            <v>1.46</v>
          </cell>
          <cell r="E126">
            <v>134.09089680000002</v>
          </cell>
          <cell r="F126">
            <v>110.0274</v>
          </cell>
          <cell r="G126">
            <v>244.11829680000002</v>
          </cell>
          <cell r="H126">
            <v>83.000220912000017</v>
          </cell>
          <cell r="I126">
            <v>327.11851771200003</v>
          </cell>
          <cell r="J126">
            <v>49.067777656800004</v>
          </cell>
          <cell r="K126">
            <v>376.18629536880002</v>
          </cell>
          <cell r="L126">
            <v>451.42355444256003</v>
          </cell>
          <cell r="M126">
            <v>380.20499999999998</v>
          </cell>
          <cell r="N126">
            <v>380</v>
          </cell>
          <cell r="O126">
            <v>6.4999999999999964</v>
          </cell>
        </row>
        <row r="127">
          <cell r="A127">
            <v>30000846</v>
          </cell>
          <cell r="B127" t="str">
            <v>Исследования воды  на я/гельминтов</v>
          </cell>
          <cell r="C127">
            <v>460</v>
          </cell>
          <cell r="D127">
            <v>1.75</v>
          </cell>
          <cell r="E127">
            <v>160.72539</v>
          </cell>
          <cell r="F127">
            <v>46.552800000000005</v>
          </cell>
          <cell r="G127">
            <v>207.27819</v>
          </cell>
          <cell r="H127">
            <v>70.4745846</v>
          </cell>
          <cell r="I127">
            <v>277.75277460000001</v>
          </cell>
          <cell r="J127">
            <v>41.662916189999997</v>
          </cell>
          <cell r="K127">
            <v>319.41569078999999</v>
          </cell>
          <cell r="L127">
            <v>383.29882894799999</v>
          </cell>
          <cell r="M127">
            <v>489.9</v>
          </cell>
          <cell r="N127">
            <v>490</v>
          </cell>
          <cell r="O127">
            <v>6.4999999999999947</v>
          </cell>
        </row>
        <row r="128">
          <cell r="A128">
            <v>30000848</v>
          </cell>
          <cell r="B128" t="str">
            <v>Исследования почвы на токсокароз</v>
          </cell>
          <cell r="C128">
            <v>327</v>
          </cell>
          <cell r="D128">
            <v>1.46</v>
          </cell>
          <cell r="E128">
            <v>134.09089680000002</v>
          </cell>
          <cell r="F128">
            <v>0.97919999999999996</v>
          </cell>
          <cell r="G128">
            <v>135.07009680000002</v>
          </cell>
          <cell r="H128">
            <v>45.923832912000009</v>
          </cell>
          <cell r="I128">
            <v>180.99392971200001</v>
          </cell>
          <cell r="J128">
            <v>27.149089456800002</v>
          </cell>
          <cell r="K128">
            <v>208.14301916880001</v>
          </cell>
          <cell r="L128">
            <v>249.77162300256001</v>
          </cell>
          <cell r="M128">
            <v>348.255</v>
          </cell>
          <cell r="N128">
            <v>348</v>
          </cell>
          <cell r="O128">
            <v>6.4999999999999991</v>
          </cell>
        </row>
        <row r="129">
          <cell r="A129">
            <v>30000849</v>
          </cell>
          <cell r="B129" t="str">
            <v>Исследования почвы  на цисты патогенных простейших.</v>
          </cell>
          <cell r="C129">
            <v>357</v>
          </cell>
          <cell r="D129">
            <v>1.46</v>
          </cell>
          <cell r="E129">
            <v>134.09089680000002</v>
          </cell>
          <cell r="F129">
            <v>0.28560000000000002</v>
          </cell>
          <cell r="G129">
            <v>134.37649680000001</v>
          </cell>
          <cell r="H129">
            <v>45.688008912000008</v>
          </cell>
          <cell r="I129">
            <v>180.06450571200003</v>
          </cell>
          <cell r="J129">
            <v>27.009675856800005</v>
          </cell>
          <cell r="K129">
            <v>207.07418156880004</v>
          </cell>
          <cell r="L129">
            <v>248.48901788256006</v>
          </cell>
          <cell r="M129">
            <v>380.20499999999998</v>
          </cell>
          <cell r="N129">
            <v>380</v>
          </cell>
          <cell r="O129">
            <v>6.4999999999999964</v>
          </cell>
        </row>
        <row r="130">
          <cell r="A130">
            <v>30000850</v>
          </cell>
          <cell r="B130" t="str">
            <v>Исследование воды на цисты лямблий (питьевой, сточной, бассейнов, открытых водоемов).</v>
          </cell>
          <cell r="C130">
            <v>460</v>
          </cell>
          <cell r="D130">
            <v>1.96</v>
          </cell>
          <cell r="E130">
            <v>180.01243680000005</v>
          </cell>
          <cell r="F130">
            <v>36.669000000000004</v>
          </cell>
          <cell r="G130">
            <v>216.68143680000006</v>
          </cell>
          <cell r="H130">
            <v>73.671688512000031</v>
          </cell>
          <cell r="I130">
            <v>290.35312531200009</v>
          </cell>
          <cell r="J130">
            <v>43.552968796800009</v>
          </cell>
          <cell r="K130">
            <v>333.90609410880012</v>
          </cell>
          <cell r="L130">
            <v>400.68731293056015</v>
          </cell>
          <cell r="M130">
            <v>489.9</v>
          </cell>
          <cell r="N130">
            <v>490</v>
          </cell>
          <cell r="O130">
            <v>6.4999999999999947</v>
          </cell>
        </row>
        <row r="131">
          <cell r="A131">
            <v>30000851</v>
          </cell>
          <cell r="B131" t="str">
            <v>Исследование воды на ооцисты криптоспоридий(питьевой,сточной, воды бассейнов и т.д.)</v>
          </cell>
          <cell r="C131">
            <v>445</v>
          </cell>
          <cell r="D131">
            <v>1.96</v>
          </cell>
          <cell r="E131">
            <v>180.01243680000005</v>
          </cell>
          <cell r="F131">
            <v>3.3353999999999999</v>
          </cell>
          <cell r="G131">
            <v>183.34783680000004</v>
          </cell>
          <cell r="H131">
            <v>62.338264512000016</v>
          </cell>
          <cell r="I131">
            <v>245.68610131200006</v>
          </cell>
          <cell r="J131">
            <v>36.852915196800005</v>
          </cell>
          <cell r="K131">
            <v>282.53901650880005</v>
          </cell>
          <cell r="L131">
            <v>339.04681981056007</v>
          </cell>
          <cell r="M131">
            <v>473.92500000000001</v>
          </cell>
          <cell r="N131">
            <v>474</v>
          </cell>
          <cell r="O131">
            <v>6.5000000000000027</v>
          </cell>
        </row>
        <row r="132">
          <cell r="A132" t="str">
            <v>Пищевые продукты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</row>
        <row r="133">
          <cell r="A133">
            <v>30000847</v>
          </cell>
          <cell r="B133" t="str">
            <v>Исследования овощей, фруктов, зелени на я/гельминтов</v>
          </cell>
          <cell r="C133">
            <v>420</v>
          </cell>
          <cell r="D133">
            <v>1.46</v>
          </cell>
          <cell r="E133">
            <v>134.09089680000002</v>
          </cell>
          <cell r="F133">
            <v>54.437399999999997</v>
          </cell>
          <cell r="G133">
            <v>188.52829680000002</v>
          </cell>
          <cell r="H133">
            <v>64.099620912000006</v>
          </cell>
          <cell r="I133">
            <v>252.62791771200003</v>
          </cell>
          <cell r="J133">
            <v>37.8941876568</v>
          </cell>
          <cell r="K133">
            <v>290.5221053688</v>
          </cell>
          <cell r="L133">
            <v>348.62652644256002</v>
          </cell>
          <cell r="M133">
            <v>447.3</v>
          </cell>
          <cell r="N133">
            <v>447</v>
          </cell>
          <cell r="O133">
            <v>6.5000000000000027</v>
          </cell>
        </row>
        <row r="134">
          <cell r="A134">
            <v>30000852</v>
          </cell>
          <cell r="B134" t="str">
            <v>Исследование рыбы и рыбной продукции на личинки паразитов(нематод,трематод, цестод и скребней) 1 проба</v>
          </cell>
          <cell r="C134">
            <v>485</v>
          </cell>
          <cell r="D134">
            <v>1.3</v>
          </cell>
          <cell r="E134">
            <v>119.39600400000002</v>
          </cell>
          <cell r="F134">
            <v>35.822399999999995</v>
          </cell>
          <cell r="G134">
            <v>155.21840400000002</v>
          </cell>
          <cell r="H134">
            <v>52.774257360000014</v>
          </cell>
          <cell r="I134">
            <v>207.99266136000003</v>
          </cell>
          <cell r="J134">
            <v>31.198899204000003</v>
          </cell>
          <cell r="K134">
            <v>239.19156056400004</v>
          </cell>
          <cell r="L134">
            <v>287.02987267680004</v>
          </cell>
          <cell r="M134">
            <v>516.52499999999998</v>
          </cell>
          <cell r="N134">
            <v>517</v>
          </cell>
          <cell r="O134">
            <v>6.4999999999999947</v>
          </cell>
        </row>
        <row r="135">
          <cell r="A135">
            <v>30000853</v>
          </cell>
          <cell r="B135" t="str">
            <v>Исследование мяса и мясопродукции на личинки биогельминтов</v>
          </cell>
          <cell r="C135">
            <v>300</v>
          </cell>
          <cell r="D135">
            <v>1.2</v>
          </cell>
          <cell r="E135">
            <v>110.21169600000002</v>
          </cell>
          <cell r="F135">
            <v>49.9</v>
          </cell>
          <cell r="G135">
            <v>160.11169600000002</v>
          </cell>
          <cell r="H135">
            <v>54.437976640000009</v>
          </cell>
          <cell r="I135">
            <v>214.54967264000004</v>
          </cell>
          <cell r="J135">
            <v>32.182450896000006</v>
          </cell>
          <cell r="K135">
            <v>246.73212353600005</v>
          </cell>
          <cell r="L135">
            <v>296.07854824320009</v>
          </cell>
          <cell r="M135">
            <v>319.5</v>
          </cell>
          <cell r="N135">
            <v>345</v>
          </cell>
          <cell r="O135">
            <v>6.5</v>
          </cell>
        </row>
        <row r="136">
          <cell r="A136">
            <v>30000856</v>
          </cell>
          <cell r="B136" t="str">
            <v>Исследование овощей,фруктов и зелени  на цисты простейших.</v>
          </cell>
          <cell r="C136">
            <v>385</v>
          </cell>
          <cell r="D136">
            <v>1.46</v>
          </cell>
          <cell r="E136">
            <v>134.09089680000002</v>
          </cell>
          <cell r="F136">
            <v>82.211999999999989</v>
          </cell>
          <cell r="G136">
            <v>216.30289680000001</v>
          </cell>
          <cell r="H136">
            <v>73.542984912000009</v>
          </cell>
          <cell r="I136">
            <v>289.84588171200005</v>
          </cell>
          <cell r="J136">
            <v>43.476882256800003</v>
          </cell>
          <cell r="K136">
            <v>333.32276396880007</v>
          </cell>
          <cell r="L136">
            <v>399.98731676256011</v>
          </cell>
          <cell r="M136">
            <v>410.02499999999998</v>
          </cell>
          <cell r="N136">
            <v>410</v>
          </cell>
          <cell r="O136">
            <v>6.4999999999999947</v>
          </cell>
        </row>
        <row r="137">
          <cell r="A137">
            <v>30000857</v>
          </cell>
          <cell r="B137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37">
            <v>380</v>
          </cell>
          <cell r="D137">
            <v>1.46</v>
          </cell>
          <cell r="E137">
            <v>134.09089680000002</v>
          </cell>
          <cell r="F137">
            <v>58.854000000000006</v>
          </cell>
          <cell r="G137">
            <v>192.94489680000004</v>
          </cell>
          <cell r="H137">
            <v>65.601264912000019</v>
          </cell>
          <cell r="I137">
            <v>258.54616171200007</v>
          </cell>
          <cell r="J137">
            <v>38.781924256800011</v>
          </cell>
          <cell r="K137">
            <v>297.32808596880011</v>
          </cell>
          <cell r="L137">
            <v>356.79370316256012</v>
          </cell>
          <cell r="M137">
            <v>404.7</v>
          </cell>
          <cell r="N137">
            <v>405</v>
          </cell>
          <cell r="O137">
            <v>6.4999999999999973</v>
          </cell>
        </row>
        <row r="138">
          <cell r="A138" t="str">
            <v>Смывы с объектов внешней среды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</row>
        <row r="139">
          <cell r="A139">
            <v>30000854</v>
          </cell>
          <cell r="B139" t="str">
            <v>Исследование смывов с предметов окружающей среды на яйца гельминтов и цисты патогенных  простейших.</v>
          </cell>
          <cell r="C139">
            <v>378</v>
          </cell>
          <cell r="D139">
            <v>0.9</v>
          </cell>
          <cell r="E139">
            <v>82.658772000000013</v>
          </cell>
          <cell r="F139">
            <v>22.735800000000001</v>
          </cell>
          <cell r="G139">
            <v>105.39457200000001</v>
          </cell>
          <cell r="H139">
            <v>35.834154480000009</v>
          </cell>
          <cell r="I139">
            <v>141.22872648000003</v>
          </cell>
          <cell r="J139">
            <v>21.184308972000004</v>
          </cell>
          <cell r="K139">
            <v>162.41303545200003</v>
          </cell>
          <cell r="L139">
            <v>194.89564254240003</v>
          </cell>
          <cell r="M139">
            <v>402.57</v>
          </cell>
          <cell r="N139">
            <v>403</v>
          </cell>
          <cell r="O139">
            <v>6.4999999999999991</v>
          </cell>
        </row>
        <row r="140">
          <cell r="A140">
            <v>30000861</v>
          </cell>
          <cell r="B140" t="str">
            <v>Исследование смывов с предметов окружающей среды на яйца гельминтов (для бассейнов)</v>
          </cell>
          <cell r="C140">
            <v>215</v>
          </cell>
          <cell r="D140">
            <v>0.5</v>
          </cell>
          <cell r="E140">
            <v>45.921540000000007</v>
          </cell>
          <cell r="F140">
            <v>46.92</v>
          </cell>
          <cell r="G140">
            <v>92.841540000000009</v>
          </cell>
          <cell r="H140">
            <v>31.566123600000005</v>
          </cell>
          <cell r="I140">
            <v>124.40766360000001</v>
          </cell>
          <cell r="J140">
            <v>18.66114954</v>
          </cell>
          <cell r="K140">
            <v>143.06881314</v>
          </cell>
          <cell r="L140">
            <v>171.68257576799999</v>
          </cell>
          <cell r="M140">
            <v>228.97499999999999</v>
          </cell>
          <cell r="N140">
            <v>229</v>
          </cell>
          <cell r="O140">
            <v>6.4999999999999973</v>
          </cell>
        </row>
        <row r="141">
          <cell r="A141">
            <v>30000868</v>
          </cell>
          <cell r="B141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41">
            <v>306</v>
          </cell>
          <cell r="D141">
            <v>0.9</v>
          </cell>
          <cell r="E141">
            <v>82.658772000000013</v>
          </cell>
          <cell r="F141">
            <v>78.540000000000006</v>
          </cell>
          <cell r="G141">
            <v>161.19877200000002</v>
          </cell>
          <cell r="H141">
            <v>54.807582480000008</v>
          </cell>
          <cell r="I141">
            <v>216.00635448000003</v>
          </cell>
          <cell r="J141">
            <v>32.400953172000001</v>
          </cell>
          <cell r="K141">
            <v>248.40730765200004</v>
          </cell>
          <cell r="L141">
            <v>298.08876918240003</v>
          </cell>
          <cell r="M141">
            <v>325.89</v>
          </cell>
          <cell r="N141">
            <v>326</v>
          </cell>
          <cell r="O141">
            <v>6.4999999999999964</v>
          </cell>
        </row>
        <row r="142">
          <cell r="A142" t="str">
            <v>Внутрилабораторный контроль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A143">
            <v>30000862</v>
          </cell>
          <cell r="B143" t="str">
            <v>Контроль обсемененности предметов окружающей среды  методом смыва на цисты лямблий и яйца остриц (ВЛК)</v>
          </cell>
          <cell r="C143">
            <v>275</v>
          </cell>
          <cell r="D143">
            <v>0.9</v>
          </cell>
          <cell r="E143">
            <v>82.658772000000013</v>
          </cell>
          <cell r="F143">
            <v>78.560400000000001</v>
          </cell>
          <cell r="G143">
            <v>161.21917200000001</v>
          </cell>
          <cell r="H143">
            <v>54.814518480000011</v>
          </cell>
          <cell r="I143">
            <v>216.03369048000002</v>
          </cell>
          <cell r="J143">
            <v>32.405053572</v>
          </cell>
          <cell r="K143">
            <v>248.438744052</v>
          </cell>
          <cell r="L143">
            <v>298.12649286240003</v>
          </cell>
          <cell r="M143">
            <v>292.875</v>
          </cell>
          <cell r="N143">
            <v>293</v>
          </cell>
          <cell r="O143">
            <v>6.5</v>
          </cell>
        </row>
        <row r="144">
          <cell r="A144" t="str">
            <v>Обучение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A145">
            <v>30000860</v>
          </cell>
          <cell r="B145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45">
            <v>12000</v>
          </cell>
          <cell r="D145">
            <v>75</v>
          </cell>
          <cell r="E145">
            <v>6888.2310000000016</v>
          </cell>
          <cell r="F145">
            <v>1399.797</v>
          </cell>
          <cell r="G145">
            <v>8288.0280000000021</v>
          </cell>
          <cell r="H145">
            <v>2817.929520000001</v>
          </cell>
          <cell r="I145">
            <v>11105.957520000004</v>
          </cell>
          <cell r="J145">
            <v>1665.8936280000005</v>
          </cell>
          <cell r="K145">
            <v>12771.851148000003</v>
          </cell>
          <cell r="L145">
            <v>15326.221377600004</v>
          </cell>
          <cell r="M145">
            <v>12780</v>
          </cell>
          <cell r="N145">
            <v>12780</v>
          </cell>
          <cell r="O145">
            <v>6.5</v>
          </cell>
        </row>
        <row r="146">
          <cell r="A146" t="str">
            <v>Музейные препараты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  <row r="147">
          <cell r="A147">
            <v>30000951</v>
          </cell>
          <cell r="B147" t="str">
            <v>Подготовка музейных препаратов</v>
          </cell>
          <cell r="C147">
            <v>321</v>
          </cell>
          <cell r="D147">
            <v>1.8</v>
          </cell>
          <cell r="E147">
            <v>165.31754400000003</v>
          </cell>
          <cell r="F147">
            <v>90.871800000000007</v>
          </cell>
          <cell r="G147">
            <v>256.18934400000001</v>
          </cell>
          <cell r="H147">
            <v>87.10437696000001</v>
          </cell>
          <cell r="I147">
            <v>343.29372096000003</v>
          </cell>
          <cell r="J147">
            <v>51.494058144</v>
          </cell>
          <cell r="K147">
            <v>394.78777910400004</v>
          </cell>
          <cell r="L147">
            <v>473.74533492480003</v>
          </cell>
          <cell r="M147">
            <v>341.86500000000001</v>
          </cell>
          <cell r="N147">
            <v>342</v>
          </cell>
          <cell r="O147">
            <v>6.5000000000000027</v>
          </cell>
        </row>
        <row r="148">
          <cell r="A148" t="str">
            <v>Лаборатория исследования методом ПЦР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A149" t="str">
            <v>Клинический материал и объекты внешней среды</v>
          </cell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A150">
            <v>40000090</v>
          </cell>
          <cell r="B150" t="str">
            <v>Исследование проб биологического материала на грипп   с определением субтипов А(Н1N1)/А(Н3N2)</v>
          </cell>
          <cell r="C150">
            <v>860</v>
          </cell>
          <cell r="D150">
            <v>3</v>
          </cell>
          <cell r="E150">
            <v>223.07165999999998</v>
          </cell>
          <cell r="F150">
            <v>258.27999999999997</v>
          </cell>
          <cell r="G150">
            <v>481.35165999999992</v>
          </cell>
          <cell r="H150">
            <v>163.65956439999999</v>
          </cell>
          <cell r="I150">
            <v>645.01122439999995</v>
          </cell>
          <cell r="J150">
            <v>96.751683659999983</v>
          </cell>
          <cell r="K150">
            <v>741.76290805999997</v>
          </cell>
          <cell r="L150">
            <v>890.11548967199997</v>
          </cell>
          <cell r="M150">
            <v>915.9</v>
          </cell>
          <cell r="N150">
            <v>916</v>
          </cell>
          <cell r="O150">
            <v>6.4999999999999973</v>
          </cell>
        </row>
        <row r="151">
          <cell r="A151">
            <v>40000091</v>
          </cell>
          <cell r="B151" t="str">
            <v>Исследование проб биологического материала  на грипп с определением субтипа  А/H1N1(sw2009)</v>
          </cell>
          <cell r="C151">
            <v>810</v>
          </cell>
          <cell r="D151">
            <v>3</v>
          </cell>
          <cell r="E151">
            <v>223.07165999999998</v>
          </cell>
          <cell r="F151">
            <v>205.22</v>
          </cell>
          <cell r="G151">
            <v>428.29165999999998</v>
          </cell>
          <cell r="H151">
            <v>145.61916440000002</v>
          </cell>
          <cell r="I151">
            <v>573.91082440000002</v>
          </cell>
          <cell r="J151">
            <v>86.086623660000001</v>
          </cell>
          <cell r="K151">
            <v>659.99744806000001</v>
          </cell>
          <cell r="L151">
            <v>791.99693767200006</v>
          </cell>
          <cell r="M151">
            <v>862.65</v>
          </cell>
          <cell r="N151">
            <v>863</v>
          </cell>
          <cell r="O151">
            <v>6.4999999999999973</v>
          </cell>
        </row>
        <row r="152">
          <cell r="A152">
            <v>40000004</v>
          </cell>
          <cell r="B152" t="str">
            <v xml:space="preserve">Исследование проб биологического материала на вирус Эпштейн-Барра. </v>
          </cell>
          <cell r="C152">
            <v>460</v>
          </cell>
          <cell r="D152">
            <v>3</v>
          </cell>
          <cell r="E152">
            <v>223.07165999999998</v>
          </cell>
          <cell r="F152">
            <v>66.055200000000013</v>
          </cell>
          <cell r="G152">
            <v>289.12685999999997</v>
          </cell>
          <cell r="H152">
            <v>98.303132399999996</v>
          </cell>
          <cell r="I152">
            <v>387.42999239999995</v>
          </cell>
          <cell r="J152">
            <v>58.114498859999991</v>
          </cell>
          <cell r="K152">
            <v>445.54449125999992</v>
          </cell>
          <cell r="L152">
            <v>534.65338951199988</v>
          </cell>
          <cell r="M152">
            <v>489.9</v>
          </cell>
          <cell r="N152">
            <v>490</v>
          </cell>
          <cell r="O152">
            <v>6.4999999999999947</v>
          </cell>
        </row>
        <row r="153">
          <cell r="A153">
            <v>40000005</v>
          </cell>
          <cell r="B153" t="str">
            <v>Исследование проб биологического материала на вирус простого герпеса 1-2 типа</v>
          </cell>
          <cell r="C153">
            <v>345</v>
          </cell>
          <cell r="D153">
            <v>3</v>
          </cell>
          <cell r="E153">
            <v>223.07165999999998</v>
          </cell>
          <cell r="F153">
            <v>14.943000000000001</v>
          </cell>
          <cell r="G153">
            <v>238.01465999999999</v>
          </cell>
          <cell r="H153">
            <v>80.9249844</v>
          </cell>
          <cell r="I153">
            <v>318.93964440000002</v>
          </cell>
          <cell r="J153">
            <v>47.84094666</v>
          </cell>
          <cell r="K153">
            <v>366.78059106000001</v>
          </cell>
          <cell r="L153">
            <v>440.13670927200002</v>
          </cell>
          <cell r="M153">
            <v>367.42500000000001</v>
          </cell>
          <cell r="N153">
            <v>367</v>
          </cell>
          <cell r="O153">
            <v>6.5000000000000027</v>
          </cell>
        </row>
        <row r="154">
          <cell r="A154">
            <v>40000006</v>
          </cell>
          <cell r="B154" t="str">
            <v>Исследование проб биологического материала на цитомегаловирус</v>
          </cell>
          <cell r="C154">
            <v>450</v>
          </cell>
          <cell r="D154">
            <v>3</v>
          </cell>
          <cell r="E154">
            <v>223.07165999999998</v>
          </cell>
          <cell r="F154">
            <v>39.055799999999998</v>
          </cell>
          <cell r="G154">
            <v>262.12745999999999</v>
          </cell>
          <cell r="H154">
            <v>89.123336399999999</v>
          </cell>
          <cell r="I154">
            <v>351.25079640000001</v>
          </cell>
          <cell r="J154">
            <v>52.687619460000001</v>
          </cell>
          <cell r="K154">
            <v>403.93841586000002</v>
          </cell>
          <cell r="L154">
            <v>484.72609903200004</v>
          </cell>
          <cell r="M154">
            <v>479.25</v>
          </cell>
          <cell r="N154">
            <v>479</v>
          </cell>
          <cell r="O154">
            <v>6.5</v>
          </cell>
        </row>
        <row r="155">
          <cell r="A155">
            <v>40000007</v>
          </cell>
          <cell r="B155" t="str">
            <v>Исследование проб биологического материала на хламидию трахоматис</v>
          </cell>
          <cell r="C155">
            <v>299</v>
          </cell>
          <cell r="D155">
            <v>3</v>
          </cell>
          <cell r="E155">
            <v>223.07165999999998</v>
          </cell>
          <cell r="F155">
            <v>18.655799999999999</v>
          </cell>
          <cell r="G155">
            <v>241.72745999999998</v>
          </cell>
          <cell r="H155">
            <v>82.187336399999992</v>
          </cell>
          <cell r="I155">
            <v>323.9147964</v>
          </cell>
          <cell r="J155">
            <v>48.58721946</v>
          </cell>
          <cell r="K155">
            <v>372.50201586000003</v>
          </cell>
          <cell r="L155">
            <v>447.00241903200003</v>
          </cell>
          <cell r="M155">
            <v>318.435</v>
          </cell>
          <cell r="N155">
            <v>318</v>
          </cell>
          <cell r="O155">
            <v>6.5</v>
          </cell>
        </row>
        <row r="156">
          <cell r="A156">
            <v>40000008</v>
          </cell>
          <cell r="B156" t="str">
            <v>Исследование проб биологического материала на уреаплазму уреалитикум</v>
          </cell>
          <cell r="C156">
            <v>299</v>
          </cell>
          <cell r="D156">
            <v>3</v>
          </cell>
          <cell r="E156">
            <v>223.07165999999998</v>
          </cell>
          <cell r="F156">
            <v>18.29</v>
          </cell>
          <cell r="G156">
            <v>241.36165999999997</v>
          </cell>
          <cell r="H156">
            <v>82.062964399999998</v>
          </cell>
          <cell r="I156">
            <v>323.42462439999997</v>
          </cell>
          <cell r="J156">
            <v>48.513693659999994</v>
          </cell>
          <cell r="K156">
            <v>371.93831805999997</v>
          </cell>
          <cell r="L156">
            <v>446.32598167199995</v>
          </cell>
          <cell r="M156">
            <v>318.435</v>
          </cell>
          <cell r="N156">
            <v>318</v>
          </cell>
          <cell r="O156">
            <v>6.5</v>
          </cell>
        </row>
        <row r="157">
          <cell r="A157">
            <v>40000009</v>
          </cell>
          <cell r="B157" t="str">
            <v>Исследование проб биологического материала на микоплазму хоминис</v>
          </cell>
          <cell r="C157">
            <v>299</v>
          </cell>
          <cell r="D157">
            <v>3</v>
          </cell>
          <cell r="E157">
            <v>223.07165999999998</v>
          </cell>
          <cell r="F157">
            <v>18.655799999999999</v>
          </cell>
          <cell r="G157">
            <v>241.72745999999998</v>
          </cell>
          <cell r="H157">
            <v>82.187336399999992</v>
          </cell>
          <cell r="I157">
            <v>323.9147964</v>
          </cell>
          <cell r="J157">
            <v>48.58721946</v>
          </cell>
          <cell r="K157">
            <v>372.50201586000003</v>
          </cell>
          <cell r="L157">
            <v>447.00241903200003</v>
          </cell>
          <cell r="M157">
            <v>318.435</v>
          </cell>
          <cell r="N157">
            <v>318</v>
          </cell>
          <cell r="O157">
            <v>6.5</v>
          </cell>
        </row>
        <row r="158">
          <cell r="A158">
            <v>40000010</v>
          </cell>
          <cell r="B158" t="str">
            <v>Исследование проб биологического материала на микоплазму гениталис</v>
          </cell>
          <cell r="C158">
            <v>299</v>
          </cell>
          <cell r="D158">
            <v>3</v>
          </cell>
          <cell r="E158">
            <v>223.07165999999998</v>
          </cell>
          <cell r="F158">
            <v>18.655799999999999</v>
          </cell>
          <cell r="G158">
            <v>241.72745999999998</v>
          </cell>
          <cell r="H158">
            <v>82.187336399999992</v>
          </cell>
          <cell r="I158">
            <v>323.9147964</v>
          </cell>
          <cell r="J158">
            <v>48.58721946</v>
          </cell>
          <cell r="K158">
            <v>372.50201586000003</v>
          </cell>
          <cell r="L158">
            <v>447.00241903200003</v>
          </cell>
          <cell r="M158">
            <v>318.435</v>
          </cell>
          <cell r="N158">
            <v>318</v>
          </cell>
          <cell r="O158">
            <v>6.5</v>
          </cell>
        </row>
        <row r="159">
          <cell r="A159">
            <v>40000011</v>
          </cell>
          <cell r="B159" t="str">
            <v>Исследование проб биологического материала на нейссерию гонореи</v>
          </cell>
          <cell r="C159">
            <v>345</v>
          </cell>
          <cell r="D159">
            <v>3</v>
          </cell>
          <cell r="E159">
            <v>223.07165999999998</v>
          </cell>
          <cell r="F159">
            <v>11.403599999999999</v>
          </cell>
          <cell r="G159">
            <v>234.47525999999999</v>
          </cell>
          <cell r="H159">
            <v>79.721588400000002</v>
          </cell>
          <cell r="I159">
            <v>314.19684840000002</v>
          </cell>
          <cell r="J159">
            <v>47.129527260000003</v>
          </cell>
          <cell r="K159">
            <v>361.32637566000005</v>
          </cell>
          <cell r="L159">
            <v>433.59165079200005</v>
          </cell>
          <cell r="M159">
            <v>367.42500000000001</v>
          </cell>
          <cell r="N159">
            <v>367</v>
          </cell>
          <cell r="O159">
            <v>6.5000000000000027</v>
          </cell>
        </row>
        <row r="160">
          <cell r="A160">
            <v>40000012</v>
          </cell>
          <cell r="B160" t="str">
            <v>Исследование проб биологического материала на трихомонас вагиналис</v>
          </cell>
          <cell r="C160">
            <v>288</v>
          </cell>
          <cell r="D160">
            <v>3</v>
          </cell>
          <cell r="E160">
            <v>223.07165999999998</v>
          </cell>
          <cell r="F160">
            <v>19.747199999999999</v>
          </cell>
          <cell r="G160">
            <v>242.81885999999997</v>
          </cell>
          <cell r="H160">
            <v>82.558412399999995</v>
          </cell>
          <cell r="I160">
            <v>325.37727239999998</v>
          </cell>
          <cell r="J160">
            <v>48.806590859999993</v>
          </cell>
          <cell r="K160">
            <v>374.18386325999995</v>
          </cell>
          <cell r="L160">
            <v>449.02063591199993</v>
          </cell>
          <cell r="M160">
            <v>306.72000000000003</v>
          </cell>
          <cell r="N160">
            <v>307</v>
          </cell>
          <cell r="O160">
            <v>6.5000000000000098</v>
          </cell>
        </row>
        <row r="161">
          <cell r="A161">
            <v>40000013</v>
          </cell>
          <cell r="B161" t="str">
            <v>Исследование проб биологического материала на гарднерелла вагиналис</v>
          </cell>
          <cell r="C161">
            <v>299</v>
          </cell>
          <cell r="D161">
            <v>3</v>
          </cell>
          <cell r="E161">
            <v>223.07165999999998</v>
          </cell>
          <cell r="F161">
            <v>14.943000000000001</v>
          </cell>
          <cell r="G161">
            <v>238.01465999999999</v>
          </cell>
          <cell r="H161">
            <v>80.9249844</v>
          </cell>
          <cell r="I161">
            <v>318.93964440000002</v>
          </cell>
          <cell r="J161">
            <v>47.84094666</v>
          </cell>
          <cell r="K161">
            <v>366.78059106000001</v>
          </cell>
          <cell r="L161">
            <v>440.13670927200002</v>
          </cell>
          <cell r="M161">
            <v>318.435</v>
          </cell>
          <cell r="N161">
            <v>318</v>
          </cell>
          <cell r="O161">
            <v>6.5</v>
          </cell>
        </row>
        <row r="162">
          <cell r="A162">
            <v>40000015</v>
          </cell>
          <cell r="B162" t="str">
            <v>Исследование проб биологического материала на кандида альбиканс</v>
          </cell>
          <cell r="C162">
            <v>299</v>
          </cell>
          <cell r="D162">
            <v>3</v>
          </cell>
          <cell r="E162">
            <v>223.07165999999998</v>
          </cell>
          <cell r="F162">
            <v>18.655799999999999</v>
          </cell>
          <cell r="G162">
            <v>241.72745999999998</v>
          </cell>
          <cell r="H162">
            <v>82.187336399999992</v>
          </cell>
          <cell r="I162">
            <v>323.9147964</v>
          </cell>
          <cell r="J162">
            <v>48.58721946</v>
          </cell>
          <cell r="K162">
            <v>372.50201586000003</v>
          </cell>
          <cell r="L162">
            <v>447.00241903200003</v>
          </cell>
          <cell r="M162">
            <v>318.435</v>
          </cell>
          <cell r="N162">
            <v>318</v>
          </cell>
          <cell r="O162">
            <v>6.5</v>
          </cell>
        </row>
        <row r="163">
          <cell r="A163">
            <v>40000027</v>
          </cell>
          <cell r="B163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63">
            <v>450</v>
          </cell>
          <cell r="D163">
            <v>3</v>
          </cell>
          <cell r="E163">
            <v>223.07165999999998</v>
          </cell>
          <cell r="F163">
            <v>13.902600000000001</v>
          </cell>
          <cell r="G163">
            <v>236.97425999999999</v>
          </cell>
          <cell r="H163">
            <v>80.571248400000002</v>
          </cell>
          <cell r="I163">
            <v>317.54550840000002</v>
          </cell>
          <cell r="J163">
            <v>47.631826260000004</v>
          </cell>
          <cell r="K163">
            <v>365.17733466000004</v>
          </cell>
          <cell r="L163">
            <v>438.21280159200006</v>
          </cell>
          <cell r="M163">
            <v>479.25</v>
          </cell>
          <cell r="N163">
            <v>479</v>
          </cell>
          <cell r="O163">
            <v>6.5</v>
          </cell>
        </row>
        <row r="164">
          <cell r="A164">
            <v>40000028</v>
          </cell>
          <cell r="B164" t="str">
            <v xml:space="preserve">Исследование проб биологического материала на вирус папилломы человека 16 и 18 типов. </v>
          </cell>
          <cell r="C164">
            <v>316</v>
          </cell>
          <cell r="D164">
            <v>3</v>
          </cell>
          <cell r="E164">
            <v>223.07165999999998</v>
          </cell>
          <cell r="F164">
            <v>12.087</v>
          </cell>
          <cell r="G164">
            <v>235.15865999999997</v>
          </cell>
          <cell r="H164">
            <v>79.953944399999997</v>
          </cell>
          <cell r="I164">
            <v>315.11260439999995</v>
          </cell>
          <cell r="J164">
            <v>47.266890659999994</v>
          </cell>
          <cell r="K164">
            <v>362.37949505999995</v>
          </cell>
          <cell r="L164">
            <v>434.85539407199997</v>
          </cell>
          <cell r="M164">
            <v>336.54</v>
          </cell>
          <cell r="N164">
            <v>337</v>
          </cell>
          <cell r="O164">
            <v>6.5000000000000071</v>
          </cell>
        </row>
        <row r="165">
          <cell r="A165">
            <v>40000034</v>
          </cell>
          <cell r="B165" t="str">
            <v>Исследование проб биологического материала на микоплазму пневмониэ и хламидофиллу пневмониэ</v>
          </cell>
          <cell r="C165">
            <v>800</v>
          </cell>
          <cell r="D165">
            <v>3</v>
          </cell>
          <cell r="E165">
            <v>223.07165999999998</v>
          </cell>
          <cell r="F165">
            <v>215.3526</v>
          </cell>
          <cell r="G165">
            <v>438.42426</v>
          </cell>
          <cell r="H165">
            <v>149.06424840000003</v>
          </cell>
          <cell r="I165">
            <v>587.4885084</v>
          </cell>
          <cell r="J165">
            <v>88.123276259999997</v>
          </cell>
          <cell r="K165">
            <v>675.61178466000001</v>
          </cell>
          <cell r="L165">
            <v>810.73414159200001</v>
          </cell>
          <cell r="M165">
            <v>852</v>
          </cell>
          <cell r="N165">
            <v>852</v>
          </cell>
          <cell r="O165">
            <v>6.5</v>
          </cell>
        </row>
        <row r="166">
          <cell r="A166">
            <v>40000037</v>
          </cell>
          <cell r="B166" t="str">
            <v xml:space="preserve">Исследование проб биологического материала на биовары уреаплазмы. </v>
          </cell>
          <cell r="C166">
            <v>299</v>
          </cell>
          <cell r="D166">
            <v>3</v>
          </cell>
          <cell r="E166">
            <v>223.07165999999998</v>
          </cell>
          <cell r="F166">
            <v>15.8712</v>
          </cell>
          <cell r="G166">
            <v>238.94285999999997</v>
          </cell>
          <cell r="H166">
            <v>81.240572399999991</v>
          </cell>
          <cell r="I166">
            <v>320.18343239999996</v>
          </cell>
          <cell r="J166">
            <v>48.027514859999989</v>
          </cell>
          <cell r="K166">
            <v>368.21094725999995</v>
          </cell>
          <cell r="L166">
            <v>441.85313671199992</v>
          </cell>
          <cell r="M166">
            <v>318.435</v>
          </cell>
          <cell r="N166">
            <v>318</v>
          </cell>
          <cell r="O166">
            <v>6.5</v>
          </cell>
        </row>
        <row r="167">
          <cell r="A167">
            <v>40000041</v>
          </cell>
          <cell r="B167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67">
            <v>605</v>
          </cell>
          <cell r="D167">
            <v>3</v>
          </cell>
          <cell r="E167">
            <v>223.07165999999998</v>
          </cell>
          <cell r="F167">
            <v>81.120599999999996</v>
          </cell>
          <cell r="G167">
            <v>304.19225999999998</v>
          </cell>
          <cell r="H167">
            <v>103.4253684</v>
          </cell>
          <cell r="I167">
            <v>407.61762839999994</v>
          </cell>
          <cell r="J167">
            <v>61.14264425999999</v>
          </cell>
          <cell r="K167">
            <v>468.76027265999994</v>
          </cell>
          <cell r="L167">
            <v>562.51232719199993</v>
          </cell>
          <cell r="M167">
            <v>644.32500000000005</v>
          </cell>
          <cell r="N167">
            <v>644</v>
          </cell>
          <cell r="O167">
            <v>6.5000000000000071</v>
          </cell>
        </row>
        <row r="168">
          <cell r="A168">
            <v>40000043</v>
          </cell>
          <cell r="B168" t="str">
            <v>Исследование проб биологического материала на бруцеллез.</v>
          </cell>
          <cell r="C168">
            <v>450</v>
          </cell>
          <cell r="D168">
            <v>3</v>
          </cell>
          <cell r="E168">
            <v>223.07165999999998</v>
          </cell>
          <cell r="F168">
            <v>15.8712</v>
          </cell>
          <cell r="G168">
            <v>238.94285999999997</v>
          </cell>
          <cell r="H168">
            <v>81.240572399999991</v>
          </cell>
          <cell r="I168">
            <v>320.18343239999996</v>
          </cell>
          <cell r="J168">
            <v>48.027514859999989</v>
          </cell>
          <cell r="K168">
            <v>368.21094725999995</v>
          </cell>
          <cell r="L168">
            <v>441.85313671199992</v>
          </cell>
          <cell r="M168">
            <v>479.25</v>
          </cell>
          <cell r="N168">
            <v>479</v>
          </cell>
          <cell r="O168">
            <v>6.5</v>
          </cell>
        </row>
        <row r="169">
          <cell r="A169">
            <v>40000044</v>
          </cell>
          <cell r="B169" t="str">
            <v xml:space="preserve">Исследование проб биологического материала, внешней среды на сибирскую язву. </v>
          </cell>
          <cell r="C169">
            <v>435</v>
          </cell>
          <cell r="D169">
            <v>3</v>
          </cell>
          <cell r="E169">
            <v>223.07165999999998</v>
          </cell>
          <cell r="F169">
            <v>18.9312</v>
          </cell>
          <cell r="G169">
            <v>242.00285999999997</v>
          </cell>
          <cell r="H169">
            <v>82.280972399999996</v>
          </cell>
          <cell r="I169">
            <v>324.28383239999994</v>
          </cell>
          <cell r="J169">
            <v>48.642574859999989</v>
          </cell>
          <cell r="K169">
            <v>372.92640725999991</v>
          </cell>
          <cell r="L169">
            <v>447.51168871199991</v>
          </cell>
          <cell r="M169">
            <v>463.27499999999998</v>
          </cell>
          <cell r="N169">
            <v>463</v>
          </cell>
          <cell r="O169">
            <v>6.4999999999999947</v>
          </cell>
        </row>
        <row r="170">
          <cell r="A170">
            <v>40000045</v>
          </cell>
          <cell r="B170" t="str">
            <v>Исследование проб биологического материала на легионеллез.</v>
          </cell>
          <cell r="C170">
            <v>435</v>
          </cell>
          <cell r="D170">
            <v>3</v>
          </cell>
          <cell r="E170">
            <v>223.07165999999998</v>
          </cell>
          <cell r="F170">
            <v>15.055199999999999</v>
          </cell>
          <cell r="G170">
            <v>238.12685999999997</v>
          </cell>
          <cell r="H170">
            <v>80.963132399999992</v>
          </cell>
          <cell r="I170">
            <v>319.08999239999997</v>
          </cell>
          <cell r="J170">
            <v>47.863498859999993</v>
          </cell>
          <cell r="K170">
            <v>366.95349125999996</v>
          </cell>
          <cell r="L170">
            <v>440.34418951199996</v>
          </cell>
          <cell r="M170">
            <v>463.27499999999998</v>
          </cell>
          <cell r="N170">
            <v>463</v>
          </cell>
          <cell r="O170">
            <v>6.4999999999999947</v>
          </cell>
        </row>
        <row r="171">
          <cell r="A171">
            <v>40000047</v>
          </cell>
          <cell r="B171" t="str">
            <v xml:space="preserve">Исследование проб биологического материала на РС - вирус </v>
          </cell>
          <cell r="C171">
            <v>500</v>
          </cell>
          <cell r="D171">
            <v>3</v>
          </cell>
          <cell r="E171">
            <v>223.07165999999998</v>
          </cell>
          <cell r="F171">
            <v>25.1022</v>
          </cell>
          <cell r="G171">
            <v>248.17385999999999</v>
          </cell>
          <cell r="H171">
            <v>84.379112399999997</v>
          </cell>
          <cell r="I171">
            <v>332.55297239999999</v>
          </cell>
          <cell r="J171">
            <v>49.88294586</v>
          </cell>
          <cell r="K171">
            <v>382.43591825999999</v>
          </cell>
          <cell r="L171">
            <v>458.92310191199999</v>
          </cell>
          <cell r="M171">
            <v>532.5</v>
          </cell>
          <cell r="N171">
            <v>533</v>
          </cell>
          <cell r="O171">
            <v>6.5</v>
          </cell>
        </row>
        <row r="172">
          <cell r="A172">
            <v>40000048</v>
          </cell>
          <cell r="B172" t="str">
            <v xml:space="preserve">Исследование проб биологического материала на аденовирус </v>
          </cell>
          <cell r="C172">
            <v>500</v>
          </cell>
          <cell r="D172">
            <v>3</v>
          </cell>
          <cell r="E172">
            <v>223.07165999999998</v>
          </cell>
          <cell r="F172">
            <v>25.1022</v>
          </cell>
          <cell r="G172">
            <v>248.17385999999999</v>
          </cell>
          <cell r="H172">
            <v>84.379112399999997</v>
          </cell>
          <cell r="I172">
            <v>332.55297239999999</v>
          </cell>
          <cell r="J172">
            <v>49.88294586</v>
          </cell>
          <cell r="K172">
            <v>382.43591825999999</v>
          </cell>
          <cell r="L172">
            <v>458.92310191199999</v>
          </cell>
          <cell r="M172">
            <v>532.5</v>
          </cell>
          <cell r="N172">
            <v>533</v>
          </cell>
          <cell r="O172">
            <v>6.5</v>
          </cell>
        </row>
        <row r="173">
          <cell r="A173">
            <v>40000035</v>
          </cell>
          <cell r="B173" t="str">
            <v>Исследование биологического материала на возбудителей ОРВИ</v>
          </cell>
          <cell r="C173">
            <v>1350</v>
          </cell>
          <cell r="D173">
            <v>3</v>
          </cell>
          <cell r="E173">
            <v>223.07165999999998</v>
          </cell>
          <cell r="F173">
            <v>349.40100000000001</v>
          </cell>
          <cell r="G173">
            <v>572.47266000000002</v>
          </cell>
          <cell r="H173">
            <v>194.64070440000003</v>
          </cell>
          <cell r="I173">
            <v>767.11336440000002</v>
          </cell>
          <cell r="J173">
            <v>115.06700465999999</v>
          </cell>
          <cell r="K173">
            <v>882.18036905999998</v>
          </cell>
          <cell r="L173">
            <v>1058.6164428719999</v>
          </cell>
          <cell r="M173">
            <v>1437.75</v>
          </cell>
          <cell r="N173">
            <v>1438</v>
          </cell>
          <cell r="O173">
            <v>6.5</v>
          </cell>
        </row>
        <row r="174">
          <cell r="A174">
            <v>40000056</v>
          </cell>
          <cell r="B174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174">
            <v>1260</v>
          </cell>
          <cell r="D174">
            <v>3</v>
          </cell>
          <cell r="E174">
            <v>223.07165999999998</v>
          </cell>
          <cell r="F174">
            <v>263.31299999999999</v>
          </cell>
          <cell r="G174">
            <v>486.38465999999994</v>
          </cell>
          <cell r="H174">
            <v>165.37078439999999</v>
          </cell>
          <cell r="I174">
            <v>651.75544439999999</v>
          </cell>
          <cell r="J174">
            <v>97.763316660000001</v>
          </cell>
          <cell r="K174">
            <v>749.51876105999997</v>
          </cell>
          <cell r="L174">
            <v>899.42251327199995</v>
          </cell>
          <cell r="M174">
            <v>1341.9</v>
          </cell>
          <cell r="N174">
            <v>1342</v>
          </cell>
          <cell r="O174">
            <v>6.5000000000000071</v>
          </cell>
        </row>
        <row r="175">
          <cell r="A175">
            <v>40000057</v>
          </cell>
          <cell r="B175" t="str">
            <v>Исследование проб биологического материала, внешней среды на эшерихиозы методом ПЦР</v>
          </cell>
          <cell r="C175">
            <v>1160</v>
          </cell>
          <cell r="D175">
            <v>3</v>
          </cell>
          <cell r="E175">
            <v>223.07165999999998</v>
          </cell>
          <cell r="F175">
            <v>223.584</v>
          </cell>
          <cell r="G175">
            <v>446.65566000000001</v>
          </cell>
          <cell r="H175">
            <v>151.86292440000003</v>
          </cell>
          <cell r="I175">
            <v>598.51858440000001</v>
          </cell>
          <cell r="J175">
            <v>89.777787660000001</v>
          </cell>
          <cell r="K175">
            <v>688.29637206000007</v>
          </cell>
          <cell r="L175">
            <v>825.95564647200013</v>
          </cell>
          <cell r="M175">
            <v>1235.4000000000001</v>
          </cell>
          <cell r="N175">
            <v>1235</v>
          </cell>
          <cell r="O175">
            <v>6.5000000000000071</v>
          </cell>
        </row>
        <row r="176">
          <cell r="A176">
            <v>40000036</v>
          </cell>
          <cell r="B176" t="str">
            <v>Исследование биологического материала на метапневмовирус/бокавирус</v>
          </cell>
          <cell r="C176">
            <v>920</v>
          </cell>
          <cell r="D176">
            <v>3</v>
          </cell>
          <cell r="E176">
            <v>223.07165999999998</v>
          </cell>
          <cell r="F176">
            <v>278.68440000000004</v>
          </cell>
          <cell r="G176">
            <v>501.75606000000005</v>
          </cell>
          <cell r="H176">
            <v>170.59706040000003</v>
          </cell>
          <cell r="I176">
            <v>672.35312040000008</v>
          </cell>
          <cell r="J176">
            <v>100.85296806000001</v>
          </cell>
          <cell r="K176">
            <v>773.20608846000005</v>
          </cell>
          <cell r="L176">
            <v>927.8473061520001</v>
          </cell>
          <cell r="M176">
            <v>979.8</v>
          </cell>
          <cell r="N176">
            <v>980</v>
          </cell>
          <cell r="O176">
            <v>6.4999999999999947</v>
          </cell>
        </row>
        <row r="177">
          <cell r="A177">
            <v>40000038</v>
          </cell>
          <cell r="B177" t="str">
            <v>Исследование биологического материала на риновирус</v>
          </cell>
          <cell r="C177">
            <v>920</v>
          </cell>
          <cell r="D177">
            <v>3</v>
          </cell>
          <cell r="E177">
            <v>223.07165999999998</v>
          </cell>
          <cell r="F177">
            <v>278.68440000000004</v>
          </cell>
          <cell r="G177">
            <v>501.75606000000005</v>
          </cell>
          <cell r="H177">
            <v>170.59706040000003</v>
          </cell>
          <cell r="I177">
            <v>672.35312040000008</v>
          </cell>
          <cell r="J177">
            <v>100.85296806000001</v>
          </cell>
          <cell r="K177">
            <v>773.20608846000005</v>
          </cell>
          <cell r="L177">
            <v>927.8473061520001</v>
          </cell>
          <cell r="M177">
            <v>979.8</v>
          </cell>
          <cell r="N177">
            <v>980</v>
          </cell>
          <cell r="O177">
            <v>6.4999999999999947</v>
          </cell>
        </row>
        <row r="178">
          <cell r="A178">
            <v>40000856</v>
          </cell>
          <cell r="B178" t="str">
            <v>Исследование проб биологического материала на коронавирус ТОРС.</v>
          </cell>
          <cell r="C178">
            <v>550</v>
          </cell>
          <cell r="D178">
            <v>3</v>
          </cell>
          <cell r="E178">
            <v>223.07165999999998</v>
          </cell>
          <cell r="F178">
            <v>75.714600000000004</v>
          </cell>
          <cell r="G178">
            <v>298.78625999999997</v>
          </cell>
          <cell r="H178">
            <v>101.5873284</v>
          </cell>
          <cell r="I178">
            <v>400.37358839999996</v>
          </cell>
          <cell r="J178">
            <v>60.056038259999994</v>
          </cell>
          <cell r="K178">
            <v>460.42962665999994</v>
          </cell>
          <cell r="L178">
            <v>552.51555199199993</v>
          </cell>
          <cell r="M178">
            <v>585.75</v>
          </cell>
          <cell r="N178">
            <v>586</v>
          </cell>
          <cell r="O178">
            <v>6.5</v>
          </cell>
        </row>
        <row r="179">
          <cell r="A179">
            <v>40000857</v>
          </cell>
          <cell r="B179" t="str">
            <v xml:space="preserve">Исследование проб биологического материала, внешней среды на вирус гепатита А </v>
          </cell>
          <cell r="C179">
            <v>550</v>
          </cell>
          <cell r="D179">
            <v>3</v>
          </cell>
          <cell r="E179">
            <v>223.07165999999998</v>
          </cell>
          <cell r="F179">
            <v>63.862200000000001</v>
          </cell>
          <cell r="G179">
            <v>286.93385999999998</v>
          </cell>
          <cell r="H179">
            <v>97.557512400000007</v>
          </cell>
          <cell r="I179">
            <v>384.49137239999999</v>
          </cell>
          <cell r="J179">
            <v>57.673705859999998</v>
          </cell>
          <cell r="K179">
            <v>442.16507825999997</v>
          </cell>
          <cell r="L179">
            <v>530.59809391199997</v>
          </cell>
          <cell r="M179">
            <v>585.75</v>
          </cell>
          <cell r="N179">
            <v>586</v>
          </cell>
          <cell r="O179">
            <v>6.5</v>
          </cell>
        </row>
        <row r="180">
          <cell r="A180">
            <v>40000858</v>
          </cell>
          <cell r="B180" t="str">
            <v>Исследование проб биологического материала на вирус гепатита В.</v>
          </cell>
          <cell r="C180">
            <v>550</v>
          </cell>
          <cell r="D180">
            <v>3</v>
          </cell>
          <cell r="E180">
            <v>223.07165999999998</v>
          </cell>
          <cell r="F180">
            <v>22.470600000000001</v>
          </cell>
          <cell r="G180">
            <v>245.54225999999997</v>
          </cell>
          <cell r="H180">
            <v>83.484368399999994</v>
          </cell>
          <cell r="I180">
            <v>329.02662839999994</v>
          </cell>
          <cell r="J180">
            <v>49.353994259999986</v>
          </cell>
          <cell r="K180">
            <v>378.38062265999991</v>
          </cell>
          <cell r="L180">
            <v>454.05674719199988</v>
          </cell>
          <cell r="M180">
            <v>585.75</v>
          </cell>
          <cell r="N180">
            <v>586</v>
          </cell>
          <cell r="O180">
            <v>6.5</v>
          </cell>
        </row>
        <row r="181">
          <cell r="A181">
            <v>40000859</v>
          </cell>
          <cell r="B181" t="str">
            <v>Исследование проб биологического материала на вирус гепатита С.</v>
          </cell>
          <cell r="C181">
            <v>550</v>
          </cell>
          <cell r="D181">
            <v>3</v>
          </cell>
          <cell r="E181">
            <v>223.07165999999998</v>
          </cell>
          <cell r="F181">
            <v>63.770400000000002</v>
          </cell>
          <cell r="G181">
            <v>286.84206</v>
          </cell>
          <cell r="H181">
            <v>97.526300400000011</v>
          </cell>
          <cell r="I181">
            <v>384.36836040000003</v>
          </cell>
          <cell r="J181">
            <v>57.655254060000004</v>
          </cell>
          <cell r="K181">
            <v>442.02361446000003</v>
          </cell>
          <cell r="L181">
            <v>530.42833735200009</v>
          </cell>
          <cell r="M181">
            <v>585.75</v>
          </cell>
          <cell r="N181">
            <v>586</v>
          </cell>
          <cell r="O181">
            <v>6.5</v>
          </cell>
        </row>
        <row r="182">
          <cell r="A182">
            <v>40000861</v>
          </cell>
          <cell r="B182" t="str">
            <v>Исследование проб биологического материала, клещей  на боррелиоз</v>
          </cell>
          <cell r="C182">
            <v>550</v>
          </cell>
          <cell r="D182">
            <v>3</v>
          </cell>
          <cell r="E182">
            <v>223.07165999999998</v>
          </cell>
          <cell r="F182">
            <v>31.324200000000001</v>
          </cell>
          <cell r="G182">
            <v>254.39585999999997</v>
          </cell>
          <cell r="H182">
            <v>86.494592400000002</v>
          </cell>
          <cell r="I182">
            <v>340.89045239999996</v>
          </cell>
          <cell r="J182">
            <v>51.133567859999992</v>
          </cell>
          <cell r="K182">
            <v>392.02402025999993</v>
          </cell>
          <cell r="L182">
            <v>470.4288243119999</v>
          </cell>
          <cell r="M182">
            <v>585.75</v>
          </cell>
          <cell r="N182">
            <v>500</v>
          </cell>
          <cell r="O182">
            <v>6.5</v>
          </cell>
        </row>
        <row r="183">
          <cell r="A183">
            <v>40000082</v>
          </cell>
          <cell r="B183" t="str">
            <v>Исследование проб биологического материала, клещей  на Rickettsia sibirica/Ricrettsia heilongjiangensis</v>
          </cell>
          <cell r="C183">
            <v>510</v>
          </cell>
          <cell r="D183">
            <v>3</v>
          </cell>
          <cell r="E183">
            <v>223.07165999999998</v>
          </cell>
          <cell r="F183">
            <v>64.423199999999994</v>
          </cell>
          <cell r="G183">
            <v>287.49485999999996</v>
          </cell>
          <cell r="H183">
            <v>97.748252399999998</v>
          </cell>
          <cell r="I183">
            <v>385.24311239999997</v>
          </cell>
          <cell r="J183">
            <v>57.78646685999999</v>
          </cell>
          <cell r="K183">
            <v>443.02957925999999</v>
          </cell>
          <cell r="L183">
            <v>531.63549511199994</v>
          </cell>
          <cell r="M183">
            <v>543.15</v>
          </cell>
          <cell r="N183">
            <v>543</v>
          </cell>
          <cell r="O183">
            <v>6.4999999999999964</v>
          </cell>
        </row>
        <row r="184">
          <cell r="A184">
            <v>40000083</v>
          </cell>
          <cell r="B184" t="str">
            <v>Исследование проб биологического материала клещей на моноцитарный эрлихиоз человека (МЭЧ)/ гранулоцитарный анаплазмоз человека (ГАЧ)</v>
          </cell>
          <cell r="C184">
            <v>510</v>
          </cell>
          <cell r="D184">
            <v>3</v>
          </cell>
          <cell r="E184">
            <v>223.07165999999998</v>
          </cell>
          <cell r="F184">
            <v>64.423199999999994</v>
          </cell>
          <cell r="G184">
            <v>287.49485999999996</v>
          </cell>
          <cell r="H184">
            <v>97.748252399999998</v>
          </cell>
          <cell r="I184">
            <v>385.24311239999997</v>
          </cell>
          <cell r="J184">
            <v>57.78646685999999</v>
          </cell>
          <cell r="K184">
            <v>443.02957925999999</v>
          </cell>
          <cell r="L184">
            <v>531.63549511199994</v>
          </cell>
          <cell r="M184">
            <v>543.15</v>
          </cell>
          <cell r="N184">
            <v>543</v>
          </cell>
          <cell r="O184">
            <v>6.4999999999999964</v>
          </cell>
        </row>
        <row r="185">
          <cell r="A185">
            <v>40000863</v>
          </cell>
          <cell r="B185" t="str">
            <v>Исследование проб биологического материала на краснуху.</v>
          </cell>
          <cell r="C185">
            <v>530</v>
          </cell>
          <cell r="D185">
            <v>3</v>
          </cell>
          <cell r="E185">
            <v>223.07165999999998</v>
          </cell>
          <cell r="F185">
            <v>43.411200000000001</v>
          </cell>
          <cell r="G185">
            <v>266.48285999999996</v>
          </cell>
          <cell r="H185">
            <v>90.604172399999996</v>
          </cell>
          <cell r="I185">
            <v>357.08703239999994</v>
          </cell>
          <cell r="J185">
            <v>53.563054859999987</v>
          </cell>
          <cell r="K185">
            <v>410.65008725999991</v>
          </cell>
          <cell r="L185">
            <v>492.78010471199991</v>
          </cell>
          <cell r="M185">
            <v>564.45000000000005</v>
          </cell>
          <cell r="N185">
            <v>564</v>
          </cell>
          <cell r="O185">
            <v>6.5000000000000089</v>
          </cell>
        </row>
        <row r="186">
          <cell r="A186">
            <v>40000864</v>
          </cell>
          <cell r="B186" t="str">
            <v>Исследование проб биологического материала на энтеровирусы.</v>
          </cell>
          <cell r="C186">
            <v>500</v>
          </cell>
          <cell r="D186">
            <v>3</v>
          </cell>
          <cell r="E186">
            <v>223.07165999999998</v>
          </cell>
          <cell r="F186">
            <v>55.355400000000003</v>
          </cell>
          <cell r="G186">
            <v>278.42705999999998</v>
          </cell>
          <cell r="H186">
            <v>94.665200400000003</v>
          </cell>
          <cell r="I186">
            <v>373.09226039999999</v>
          </cell>
          <cell r="J186">
            <v>55.963839059999998</v>
          </cell>
          <cell r="K186">
            <v>429.05609945999998</v>
          </cell>
          <cell r="L186">
            <v>514.86731935199998</v>
          </cell>
          <cell r="M186">
            <v>532.5</v>
          </cell>
          <cell r="N186">
            <v>533</v>
          </cell>
          <cell r="O186">
            <v>6.5</v>
          </cell>
        </row>
        <row r="187">
          <cell r="A187">
            <v>40000883</v>
          </cell>
          <cell r="B187" t="str">
            <v xml:space="preserve">Исследование проб внешней среды на туляремию. </v>
          </cell>
          <cell r="C187">
            <v>450</v>
          </cell>
          <cell r="D187">
            <v>3</v>
          </cell>
          <cell r="E187">
            <v>223.07165999999998</v>
          </cell>
          <cell r="F187">
            <v>30.712199999999999</v>
          </cell>
          <cell r="G187">
            <v>253.78385999999998</v>
          </cell>
          <cell r="H187">
            <v>86.286512399999992</v>
          </cell>
          <cell r="I187">
            <v>340.0703724</v>
          </cell>
          <cell r="J187">
            <v>51.010555859999997</v>
          </cell>
          <cell r="K187">
            <v>391.08092826000001</v>
          </cell>
          <cell r="L187">
            <v>469.29711391199999</v>
          </cell>
          <cell r="M187">
            <v>479.25</v>
          </cell>
          <cell r="N187">
            <v>479</v>
          </cell>
          <cell r="O187">
            <v>6.5</v>
          </cell>
        </row>
        <row r="188">
          <cell r="A188">
            <v>40000884</v>
          </cell>
          <cell r="B188" t="str">
            <v xml:space="preserve">Исследование проб биологического материала, внешней среды на холеру </v>
          </cell>
          <cell r="C188">
            <v>530</v>
          </cell>
          <cell r="D188">
            <v>3</v>
          </cell>
          <cell r="E188">
            <v>223.07165999999998</v>
          </cell>
          <cell r="F188">
            <v>34.4148</v>
          </cell>
          <cell r="G188">
            <v>257.48645999999997</v>
          </cell>
          <cell r="H188">
            <v>87.545396400000001</v>
          </cell>
          <cell r="I188">
            <v>345.03185639999998</v>
          </cell>
          <cell r="J188">
            <v>51.754778459999997</v>
          </cell>
          <cell r="K188">
            <v>396.78663485999999</v>
          </cell>
          <cell r="L188">
            <v>476.143961832</v>
          </cell>
          <cell r="M188">
            <v>564.45000000000005</v>
          </cell>
          <cell r="N188">
            <v>564</v>
          </cell>
          <cell r="O188">
            <v>6.5000000000000089</v>
          </cell>
        </row>
        <row r="189">
          <cell r="A189">
            <v>40000885</v>
          </cell>
          <cell r="B189" t="str">
            <v xml:space="preserve">Исследование проб внешней среды на энтеровирусы . </v>
          </cell>
          <cell r="C189">
            <v>650</v>
          </cell>
          <cell r="D189">
            <v>3</v>
          </cell>
          <cell r="E189">
            <v>223.07165999999998</v>
          </cell>
          <cell r="F189">
            <v>120.5232</v>
          </cell>
          <cell r="G189">
            <v>343.59485999999998</v>
          </cell>
          <cell r="H189">
            <v>116.8222524</v>
          </cell>
          <cell r="I189">
            <v>460.41711239999995</v>
          </cell>
          <cell r="J189">
            <v>69.06256685999999</v>
          </cell>
          <cell r="K189">
            <v>529.4796792599999</v>
          </cell>
          <cell r="L189">
            <v>635.37561511199988</v>
          </cell>
          <cell r="M189">
            <v>692.25</v>
          </cell>
          <cell r="N189">
            <v>692</v>
          </cell>
          <cell r="O189">
            <v>6.5</v>
          </cell>
        </row>
        <row r="190">
          <cell r="A190">
            <v>40000894</v>
          </cell>
          <cell r="B190" t="str">
            <v xml:space="preserve">Исследование проб биологического материала, внешней среды  на ротавирусы, норовирусы, астровирусы </v>
          </cell>
          <cell r="C190">
            <v>700</v>
          </cell>
          <cell r="D190">
            <v>3</v>
          </cell>
          <cell r="E190">
            <v>223.07165999999998</v>
          </cell>
          <cell r="F190">
            <v>162.39420000000001</v>
          </cell>
          <cell r="G190">
            <v>385.46586000000002</v>
          </cell>
          <cell r="H190">
            <v>131.0583924</v>
          </cell>
          <cell r="I190">
            <v>516.52425240000002</v>
          </cell>
          <cell r="J190">
            <v>77.478637860000006</v>
          </cell>
          <cell r="K190">
            <v>594.00289026000007</v>
          </cell>
          <cell r="L190">
            <v>712.80346831200006</v>
          </cell>
          <cell r="M190">
            <v>745.5</v>
          </cell>
          <cell r="N190">
            <v>746</v>
          </cell>
          <cell r="O190">
            <v>6.5</v>
          </cell>
        </row>
        <row r="191">
          <cell r="A191">
            <v>40000895</v>
          </cell>
          <cell r="B191" t="str">
            <v>Исследование проб биологического материала на шигеллы, сальмонеллы, кампило бактерии.</v>
          </cell>
          <cell r="C191">
            <v>700</v>
          </cell>
          <cell r="D191">
            <v>3</v>
          </cell>
          <cell r="E191">
            <v>223.07165999999998</v>
          </cell>
          <cell r="F191">
            <v>140.1276</v>
          </cell>
          <cell r="G191">
            <v>363.19925999999998</v>
          </cell>
          <cell r="H191">
            <v>123.4877484</v>
          </cell>
          <cell r="I191">
            <v>486.68700839999997</v>
          </cell>
          <cell r="J191">
            <v>73.003051259999992</v>
          </cell>
          <cell r="K191">
            <v>559.69005965999997</v>
          </cell>
          <cell r="L191">
            <v>671.62807159199997</v>
          </cell>
          <cell r="M191">
            <v>745.5</v>
          </cell>
          <cell r="N191">
            <v>746</v>
          </cell>
          <cell r="O191">
            <v>6.5</v>
          </cell>
        </row>
        <row r="192">
          <cell r="A192">
            <v>40000896</v>
          </cell>
          <cell r="B192" t="str">
            <v>Исследование проб биологического материала на парагрипп.</v>
          </cell>
          <cell r="C192">
            <v>485</v>
          </cell>
          <cell r="D192">
            <v>3</v>
          </cell>
          <cell r="E192">
            <v>223.07165999999998</v>
          </cell>
          <cell r="F192">
            <v>57.456600000000002</v>
          </cell>
          <cell r="G192">
            <v>280.52825999999999</v>
          </cell>
          <cell r="H192">
            <v>95.379608400000009</v>
          </cell>
          <cell r="I192">
            <v>375.90786839999998</v>
          </cell>
          <cell r="J192">
            <v>56.386180259999996</v>
          </cell>
          <cell r="K192">
            <v>432.29404865999999</v>
          </cell>
          <cell r="L192">
            <v>518.75285839200001</v>
          </cell>
          <cell r="M192">
            <v>516.52499999999998</v>
          </cell>
          <cell r="N192">
            <v>517</v>
          </cell>
          <cell r="O192">
            <v>6.4999999999999947</v>
          </cell>
        </row>
        <row r="193">
          <cell r="A193">
            <v>40000897</v>
          </cell>
          <cell r="B193" t="str">
            <v>Исследование проб биологического материала, внешней среды на иерсиниозы методом ПЦР</v>
          </cell>
          <cell r="C193">
            <v>1020</v>
          </cell>
          <cell r="D193">
            <v>3</v>
          </cell>
          <cell r="E193">
            <v>223.07165999999998</v>
          </cell>
          <cell r="F193">
            <v>136.41480000000001</v>
          </cell>
          <cell r="G193">
            <v>359.48645999999997</v>
          </cell>
          <cell r="H193">
            <v>122.22539639999999</v>
          </cell>
          <cell r="I193">
            <v>481.71185639999999</v>
          </cell>
          <cell r="J193">
            <v>72.256778459999992</v>
          </cell>
          <cell r="K193">
            <v>553.96863485999995</v>
          </cell>
          <cell r="L193">
            <v>664.7623618319999</v>
          </cell>
          <cell r="M193">
            <v>1086.3</v>
          </cell>
          <cell r="N193">
            <v>1086</v>
          </cell>
          <cell r="O193">
            <v>6.4999999999999964</v>
          </cell>
        </row>
        <row r="194">
          <cell r="A194">
            <v>40000054</v>
          </cell>
          <cell r="B194" t="str">
            <v>Исследование биологического материала на лихорадку Западного Нила</v>
          </cell>
          <cell r="C194">
            <v>920</v>
          </cell>
          <cell r="D194">
            <v>3</v>
          </cell>
          <cell r="E194">
            <v>223.07165999999998</v>
          </cell>
          <cell r="F194">
            <v>220.2792</v>
          </cell>
          <cell r="G194">
            <v>443.35086000000001</v>
          </cell>
          <cell r="H194">
            <v>150.73929240000001</v>
          </cell>
          <cell r="I194">
            <v>594.09015240000008</v>
          </cell>
          <cell r="J194">
            <v>89.113522860000003</v>
          </cell>
          <cell r="K194">
            <v>683.20367526000007</v>
          </cell>
          <cell r="L194">
            <v>819.84441031200004</v>
          </cell>
          <cell r="M194">
            <v>979.8</v>
          </cell>
          <cell r="N194">
            <v>980</v>
          </cell>
          <cell r="O194">
            <v>6.4999999999999947</v>
          </cell>
        </row>
        <row r="195">
          <cell r="A195">
            <v>40000965</v>
          </cell>
          <cell r="B195" t="str">
            <v>Исследование проб биологического материала, внешней среды на КУ-лихорадку</v>
          </cell>
          <cell r="C195">
            <v>920</v>
          </cell>
          <cell r="D195">
            <v>3</v>
          </cell>
          <cell r="E195">
            <v>223.07165999999998</v>
          </cell>
          <cell r="F195">
            <v>282.95820000000003</v>
          </cell>
          <cell r="G195">
            <v>506.02985999999999</v>
          </cell>
          <cell r="H195">
            <v>172.0501524</v>
          </cell>
          <cell r="I195">
            <v>678.08001239999999</v>
          </cell>
          <cell r="J195">
            <v>101.71200186</v>
          </cell>
          <cell r="K195">
            <v>779.79201425999997</v>
          </cell>
          <cell r="L195">
            <v>935.75041711199992</v>
          </cell>
          <cell r="M195">
            <v>979.8</v>
          </cell>
          <cell r="N195">
            <v>980</v>
          </cell>
          <cell r="O195">
            <v>6.4999999999999947</v>
          </cell>
        </row>
        <row r="196">
          <cell r="A196">
            <v>40000079</v>
          </cell>
          <cell r="B196" t="str">
            <v>Исследование проб биологического материала на вирус Зика</v>
          </cell>
          <cell r="C196">
            <v>1130</v>
          </cell>
          <cell r="D196">
            <v>3</v>
          </cell>
          <cell r="E196">
            <v>223.07165999999998</v>
          </cell>
          <cell r="F196">
            <v>181.88640000000001</v>
          </cell>
          <cell r="G196">
            <v>404.95805999999999</v>
          </cell>
          <cell r="H196">
            <v>137.68574040000001</v>
          </cell>
          <cell r="I196">
            <v>542.64380040000003</v>
          </cell>
          <cell r="J196">
            <v>81.396570060000002</v>
          </cell>
          <cell r="K196">
            <v>624.04037046000008</v>
          </cell>
          <cell r="L196">
            <v>748.84844455200005</v>
          </cell>
          <cell r="M196">
            <v>1203.45</v>
          </cell>
          <cell r="N196">
            <v>1203</v>
          </cell>
          <cell r="O196">
            <v>6.5000000000000044</v>
          </cell>
        </row>
        <row r="197">
          <cell r="A197" t="str">
            <v>Обследование сотрудников ДОУ</v>
          </cell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A198">
            <v>40000078</v>
          </cell>
          <cell r="B198" t="str">
            <v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v>
          </cell>
          <cell r="C198">
            <v>480</v>
          </cell>
          <cell r="D198">
            <v>3</v>
          </cell>
          <cell r="E198">
            <v>223.07165999999998</v>
          </cell>
          <cell r="F198">
            <v>31.4466</v>
          </cell>
          <cell r="G198">
            <v>254.51825999999997</v>
          </cell>
          <cell r="H198">
            <v>86.536208399999992</v>
          </cell>
          <cell r="I198">
            <v>341.05446839999996</v>
          </cell>
          <cell r="J198">
            <v>51.158170259999991</v>
          </cell>
          <cell r="K198">
            <v>392.21263865999993</v>
          </cell>
          <cell r="L198">
            <v>470.6551663919999</v>
          </cell>
          <cell r="M198">
            <v>511.2</v>
          </cell>
          <cell r="N198">
            <v>511</v>
          </cell>
          <cell r="O198">
            <v>6.4999999999999973</v>
          </cell>
        </row>
        <row r="199">
          <cell r="A199">
            <v>40000958</v>
          </cell>
          <cell r="B199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199">
            <v>650</v>
          </cell>
          <cell r="D199">
            <v>3</v>
          </cell>
          <cell r="E199">
            <v>223.07165999999998</v>
          </cell>
          <cell r="F199">
            <v>151.16399999999999</v>
          </cell>
          <cell r="G199">
            <v>374.23565999999994</v>
          </cell>
          <cell r="H199">
            <v>127.24012439999998</v>
          </cell>
          <cell r="I199">
            <v>501.47578439999995</v>
          </cell>
          <cell r="J199">
            <v>75.221367659999984</v>
          </cell>
          <cell r="K199">
            <v>576.69715205999989</v>
          </cell>
          <cell r="L199">
            <v>692.03658247199985</v>
          </cell>
          <cell r="M199">
            <v>692.25</v>
          </cell>
          <cell r="N199">
            <v>692</v>
          </cell>
          <cell r="O199">
            <v>6.5</v>
          </cell>
        </row>
        <row r="200">
          <cell r="A200" t="str">
            <v>Обследование сотрудников ДОУ</v>
          </cell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</row>
        <row r="201">
          <cell r="A201">
            <v>40000855</v>
          </cell>
          <cell r="B201" t="str">
            <v>Исследование по идентификации рекомбинантной ДНК в пищевых продуктах (1 проба)</v>
          </cell>
          <cell r="C201">
            <v>3410</v>
          </cell>
          <cell r="D201">
            <v>3</v>
          </cell>
          <cell r="E201">
            <v>223.07165999999998</v>
          </cell>
          <cell r="F201">
            <v>220.2792</v>
          </cell>
          <cell r="G201">
            <v>443.35086000000001</v>
          </cell>
          <cell r="H201">
            <v>150.73929240000001</v>
          </cell>
          <cell r="I201">
            <v>594.09015240000008</v>
          </cell>
          <cell r="J201">
            <v>89.113522860000003</v>
          </cell>
          <cell r="K201">
            <v>683.20367526000007</v>
          </cell>
          <cell r="L201">
            <v>819.84441031200004</v>
          </cell>
          <cell r="M201">
            <v>3631.65</v>
          </cell>
          <cell r="N201">
            <v>3632</v>
          </cell>
          <cell r="O201">
            <v>6.5000000000000027</v>
          </cell>
        </row>
        <row r="202">
          <cell r="A202">
            <v>40000956</v>
          </cell>
          <cell r="B202" t="str">
            <v>Исследование по идентификации рекомбинантной ДНК в пищевых продуктах (2 пробы)</v>
          </cell>
          <cell r="C202">
            <v>2870</v>
          </cell>
          <cell r="D202">
            <v>2</v>
          </cell>
          <cell r="E202">
            <v>148.71444</v>
          </cell>
          <cell r="F202">
            <v>220.32</v>
          </cell>
          <cell r="G202">
            <v>369.03444000000002</v>
          </cell>
          <cell r="H202">
            <v>125.47170960000001</v>
          </cell>
          <cell r="I202">
            <v>494.50614960000001</v>
          </cell>
          <cell r="J202">
            <v>74.175922439999994</v>
          </cell>
          <cell r="K202">
            <v>568.68207203999998</v>
          </cell>
          <cell r="L202">
            <v>682.41848644799995</v>
          </cell>
          <cell r="M202">
            <v>3056.55</v>
          </cell>
          <cell r="N202">
            <v>3057</v>
          </cell>
          <cell r="O202">
            <v>6.5000000000000053</v>
          </cell>
        </row>
        <row r="203">
          <cell r="A203">
            <v>40000957</v>
          </cell>
          <cell r="B203" t="str">
            <v>Исследование по идентификации рекомбинантной ДНК в пищевых продуктах (3 пробы)</v>
          </cell>
          <cell r="C203">
            <v>2300</v>
          </cell>
          <cell r="D203">
            <v>1.3</v>
          </cell>
          <cell r="E203">
            <v>96.664385999999993</v>
          </cell>
          <cell r="F203">
            <v>220.32</v>
          </cell>
          <cell r="G203">
            <v>316.98438599999997</v>
          </cell>
          <cell r="H203">
            <v>107.77469124</v>
          </cell>
          <cell r="I203">
            <v>424.75907723999995</v>
          </cell>
          <cell r="J203">
            <v>63.713861585999993</v>
          </cell>
          <cell r="K203">
            <v>488.47293882599996</v>
          </cell>
          <cell r="L203">
            <v>586.16752659119993</v>
          </cell>
          <cell r="M203">
            <v>2449.5</v>
          </cell>
          <cell r="N203">
            <v>2450</v>
          </cell>
          <cell r="O203">
            <v>6.5</v>
          </cell>
        </row>
        <row r="204">
          <cell r="A204">
            <v>40000077</v>
          </cell>
          <cell r="B204" t="str">
            <v>Исследование по идентификации рекомбинантной ДНК генетически модифицированных микроорганизмов (ГММ) в пищевых продуктах (скрининг)</v>
          </cell>
          <cell r="C204">
            <v>1690</v>
          </cell>
          <cell r="D204">
            <v>3</v>
          </cell>
          <cell r="E204">
            <v>223.07165999999998</v>
          </cell>
          <cell r="F204">
            <v>381.22500000000002</v>
          </cell>
          <cell r="G204">
            <v>604.29665999999997</v>
          </cell>
          <cell r="H204">
            <v>205.46086440000002</v>
          </cell>
          <cell r="I204">
            <v>809.75752439999997</v>
          </cell>
          <cell r="J204">
            <v>121.46362865999998</v>
          </cell>
          <cell r="K204">
            <v>931.22115306000001</v>
          </cell>
          <cell r="L204">
            <v>1117.4653836719999</v>
          </cell>
          <cell r="M204">
            <v>1799.85</v>
          </cell>
          <cell r="N204">
            <v>1800</v>
          </cell>
          <cell r="O204">
            <v>6.4999999999999947</v>
          </cell>
        </row>
        <row r="205">
          <cell r="A205">
            <v>40000952</v>
          </cell>
          <cell r="B205" t="str">
            <v>Исследование по идентификации видовой принадлежности ДНК крупного рогатого скота (КРС)</v>
          </cell>
          <cell r="C205">
            <v>1580</v>
          </cell>
          <cell r="D205">
            <v>3</v>
          </cell>
          <cell r="E205">
            <v>223.07165999999998</v>
          </cell>
          <cell r="F205">
            <v>266.75040000000001</v>
          </cell>
          <cell r="G205">
            <v>489.82205999999996</v>
          </cell>
          <cell r="H205">
            <v>166.53950040000001</v>
          </cell>
          <cell r="I205">
            <v>656.36156039999992</v>
          </cell>
          <cell r="J205">
            <v>98.45423405999999</v>
          </cell>
          <cell r="K205">
            <v>754.81579445999989</v>
          </cell>
          <cell r="L205">
            <v>905.77895335199992</v>
          </cell>
          <cell r="M205">
            <v>1682.7</v>
          </cell>
          <cell r="N205">
            <v>1683</v>
          </cell>
          <cell r="O205">
            <v>6.5000000000000027</v>
          </cell>
        </row>
        <row r="206">
          <cell r="A206">
            <v>40000953</v>
          </cell>
          <cell r="B206" t="str">
            <v>Исследование по идентификации видовой принадлежности ДНК курицы/индейки/утки</v>
          </cell>
          <cell r="C206">
            <v>1510</v>
          </cell>
          <cell r="D206">
            <v>3</v>
          </cell>
          <cell r="E206">
            <v>223.07165999999998</v>
          </cell>
          <cell r="F206">
            <v>236.50740000000002</v>
          </cell>
          <cell r="G206">
            <v>459.57906000000003</v>
          </cell>
          <cell r="H206">
            <v>156.25688040000003</v>
          </cell>
          <cell r="I206">
            <v>615.83594040000003</v>
          </cell>
          <cell r="J206">
            <v>92.375391059999998</v>
          </cell>
          <cell r="K206">
            <v>708.21133146</v>
          </cell>
          <cell r="L206">
            <v>849.85359775200004</v>
          </cell>
          <cell r="M206">
            <v>1608.15</v>
          </cell>
          <cell r="N206">
            <v>1683</v>
          </cell>
          <cell r="O206">
            <v>6.5000000000000053</v>
          </cell>
        </row>
        <row r="207">
          <cell r="A207">
            <v>40000080</v>
          </cell>
          <cell r="B207" t="str">
            <v>Исследование по идентификации видовой принадлежности ДНК баранины</v>
          </cell>
          <cell r="C207">
            <v>1580</v>
          </cell>
          <cell r="D207">
            <v>3</v>
          </cell>
          <cell r="E207">
            <v>223.07165999999998</v>
          </cell>
          <cell r="F207">
            <v>654.66999999999996</v>
          </cell>
          <cell r="G207">
            <v>877.74165999999991</v>
          </cell>
          <cell r="H207">
            <v>298.43216439999998</v>
          </cell>
          <cell r="I207">
            <v>1176.1738243999998</v>
          </cell>
          <cell r="J207">
            <v>176.42607365999996</v>
          </cell>
          <cell r="K207">
            <v>1352.5998980599998</v>
          </cell>
          <cell r="L207">
            <v>1623.1198776719998</v>
          </cell>
          <cell r="M207">
            <v>1682.7</v>
          </cell>
          <cell r="N207">
            <v>1683</v>
          </cell>
          <cell r="O207">
            <v>6.5000000000000027</v>
          </cell>
        </row>
        <row r="208">
          <cell r="A208">
            <v>40000081</v>
          </cell>
          <cell r="B208" t="str">
            <v>Исследование по идентификации видовой принадлежности ДНК свинины</v>
          </cell>
          <cell r="C208">
            <v>1510</v>
          </cell>
          <cell r="D208">
            <v>3</v>
          </cell>
          <cell r="E208">
            <v>223.07165999999998</v>
          </cell>
          <cell r="F208">
            <v>654.66999999999996</v>
          </cell>
          <cell r="G208">
            <v>877.74165999999991</v>
          </cell>
          <cell r="H208">
            <v>298.43216439999998</v>
          </cell>
          <cell r="I208">
            <v>1176.1738243999998</v>
          </cell>
          <cell r="J208">
            <v>176.42607365999996</v>
          </cell>
          <cell r="K208">
            <v>1352.5998980599998</v>
          </cell>
          <cell r="L208">
            <v>1623.1198776719998</v>
          </cell>
          <cell r="M208">
            <v>1608.15</v>
          </cell>
          <cell r="N208">
            <v>1683</v>
          </cell>
          <cell r="O208">
            <v>6.5000000000000053</v>
          </cell>
        </row>
        <row r="209">
          <cell r="A209">
            <v>40000954</v>
          </cell>
          <cell r="B209" t="str">
            <v>Исследование по идентификации видовой принадлежности рыб семейства лососевых (горбуша-кета-нерка)</v>
          </cell>
          <cell r="C209">
            <v>1510</v>
          </cell>
          <cell r="D209">
            <v>3</v>
          </cell>
          <cell r="E209">
            <v>223.07165999999998</v>
          </cell>
          <cell r="F209">
            <v>223.99199999999999</v>
          </cell>
          <cell r="G209">
            <v>447.06365999999997</v>
          </cell>
          <cell r="H209">
            <v>152.0016444</v>
          </cell>
          <cell r="I209">
            <v>599.06530439999995</v>
          </cell>
          <cell r="J209">
            <v>89.859795659999989</v>
          </cell>
          <cell r="K209">
            <v>688.92510005999998</v>
          </cell>
          <cell r="L209">
            <v>826.710120072</v>
          </cell>
          <cell r="M209">
            <v>1608.15</v>
          </cell>
          <cell r="N209">
            <v>1608</v>
          </cell>
          <cell r="O209">
            <v>6.5000000000000053</v>
          </cell>
        </row>
        <row r="210">
          <cell r="A210" t="str">
            <v>Внутренний контроль качества проводимых исследований</v>
          </cell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</row>
        <row r="211">
          <cell r="A211">
            <v>40000647</v>
          </cell>
          <cell r="B211" t="str">
            <v xml:space="preserve">Смывы с рабочих поверхностей для определения  возможной контаминации </v>
          </cell>
          <cell r="C211">
            <v>195</v>
          </cell>
          <cell r="D211">
            <v>3</v>
          </cell>
          <cell r="E211">
            <v>223.07165999999998</v>
          </cell>
          <cell r="F211">
            <v>0</v>
          </cell>
          <cell r="G211">
            <v>223.07165999999998</v>
          </cell>
          <cell r="H211">
            <v>75.844364400000003</v>
          </cell>
          <cell r="I211">
            <v>298.91602439999997</v>
          </cell>
          <cell r="J211">
            <v>44.837403659999993</v>
          </cell>
          <cell r="K211">
            <v>343.75342805999998</v>
          </cell>
          <cell r="L211">
            <v>412.50411367199996</v>
          </cell>
          <cell r="M211">
            <v>207.67500000000001</v>
          </cell>
          <cell r="N211">
            <v>208</v>
          </cell>
          <cell r="O211">
            <v>6.5000000000000053</v>
          </cell>
        </row>
        <row r="212">
          <cell r="A212" t="str">
            <v>Бактериологическая  лаборатория</v>
          </cell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</row>
        <row r="213">
          <cell r="A213" t="str">
            <v>Пищевые продукты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</row>
        <row r="214">
          <cell r="A214">
            <v>50001327</v>
          </cell>
          <cell r="B214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14">
            <v>96</v>
          </cell>
          <cell r="D214">
            <v>0.57999999999999996</v>
          </cell>
          <cell r="E214">
            <v>37.94679</v>
          </cell>
          <cell r="F214">
            <v>16.5852</v>
          </cell>
          <cell r="G214">
            <v>54.53199</v>
          </cell>
          <cell r="H214">
            <v>18.540876600000001</v>
          </cell>
          <cell r="I214">
            <v>73.072866599999998</v>
          </cell>
          <cell r="J214">
            <v>10.960929989999999</v>
          </cell>
          <cell r="K214">
            <v>84.033796589999994</v>
          </cell>
          <cell r="L214">
            <v>100.840555908</v>
          </cell>
          <cell r="M214">
            <v>102.24</v>
          </cell>
          <cell r="N214">
            <v>102</v>
          </cell>
          <cell r="O214">
            <v>6.4999999999999947</v>
          </cell>
        </row>
        <row r="215">
          <cell r="A215">
            <v>50001315</v>
          </cell>
          <cell r="B215" t="str">
            <v>Бактериологическое исследование консервированной продукции (мясной, рыбной, молочной, овощной, фруктовой и др.)</v>
          </cell>
          <cell r="C215">
            <v>715</v>
          </cell>
          <cell r="D215">
            <v>5.41</v>
          </cell>
          <cell r="E215">
            <v>353.95195500000005</v>
          </cell>
          <cell r="F215">
            <v>16.554600000000001</v>
          </cell>
          <cell r="G215">
            <v>370.50655500000005</v>
          </cell>
          <cell r="H215">
            <v>125.97222870000003</v>
          </cell>
          <cell r="I215">
            <v>496.47878370000006</v>
          </cell>
          <cell r="J215">
            <v>74.471817555000001</v>
          </cell>
          <cell r="K215">
            <v>570.95060125500004</v>
          </cell>
          <cell r="L215">
            <v>685.14072150600009</v>
          </cell>
          <cell r="M215">
            <v>761.47500000000002</v>
          </cell>
          <cell r="N215">
            <v>761</v>
          </cell>
          <cell r="O215">
            <v>6.5000000000000027</v>
          </cell>
        </row>
        <row r="216">
          <cell r="A216">
            <v>50000035</v>
          </cell>
          <cell r="B216" t="str">
            <v>Определение ингибирующих веществ в сыром молоке.</v>
          </cell>
          <cell r="C216">
            <v>264</v>
          </cell>
          <cell r="D216">
            <v>0.88</v>
          </cell>
          <cell r="E216">
            <v>57.574440000000003</v>
          </cell>
          <cell r="F216">
            <v>0.76500000000000001</v>
          </cell>
          <cell r="G216">
            <v>58.339440000000003</v>
          </cell>
          <cell r="H216">
            <v>19.835409600000002</v>
          </cell>
          <cell r="I216">
            <v>78.174849600000002</v>
          </cell>
          <cell r="J216">
            <v>11.726227440000001</v>
          </cell>
          <cell r="K216">
            <v>89.901077040000004</v>
          </cell>
          <cell r="L216">
            <v>107.88129244800001</v>
          </cell>
          <cell r="M216">
            <v>281.16000000000003</v>
          </cell>
          <cell r="N216">
            <v>281</v>
          </cell>
          <cell r="O216">
            <v>6.5000000000000098</v>
          </cell>
        </row>
        <row r="217">
          <cell r="A217">
            <v>50000930</v>
          </cell>
          <cell r="B217" t="str">
            <v>Определение количества соматических клеток в сыром молоке.</v>
          </cell>
          <cell r="C217">
            <v>131</v>
          </cell>
          <cell r="D217">
            <v>1</v>
          </cell>
          <cell r="E217">
            <v>65.4255</v>
          </cell>
          <cell r="F217">
            <v>0.17340000000000003</v>
          </cell>
          <cell r="G217">
            <v>65.5989</v>
          </cell>
          <cell r="H217">
            <v>22.303626000000001</v>
          </cell>
          <cell r="I217">
            <v>87.902525999999995</v>
          </cell>
          <cell r="J217">
            <v>13.185378899999998</v>
          </cell>
          <cell r="K217">
            <v>101.0879049</v>
          </cell>
          <cell r="L217">
            <v>121.30548587999999</v>
          </cell>
          <cell r="M217">
            <v>139.51499999999999</v>
          </cell>
          <cell r="N217">
            <v>140</v>
          </cell>
          <cell r="O217">
            <v>6.4999999999999893</v>
          </cell>
        </row>
        <row r="218">
          <cell r="A218">
            <v>50000025</v>
          </cell>
          <cell r="B218" t="str">
            <v>Определение остаточного количества антибиотиков в пищевых продуктах (на один антибиотик).</v>
          </cell>
          <cell r="C218">
            <v>856</v>
          </cell>
          <cell r="D218">
            <v>6.79</v>
          </cell>
          <cell r="E218">
            <v>444.23914500000001</v>
          </cell>
          <cell r="F218">
            <v>51.530400000000007</v>
          </cell>
          <cell r="G218">
            <v>495.76954499999999</v>
          </cell>
          <cell r="H218">
            <v>168.56164530000001</v>
          </cell>
          <cell r="I218">
            <v>664.3311903</v>
          </cell>
          <cell r="J218">
            <v>99.649678545</v>
          </cell>
          <cell r="K218">
            <v>763.98086884500003</v>
          </cell>
          <cell r="L218">
            <v>916.77704261400004</v>
          </cell>
          <cell r="M218">
            <v>911.64</v>
          </cell>
          <cell r="N218">
            <v>912</v>
          </cell>
          <cell r="O218">
            <v>6.4999999999999991</v>
          </cell>
        </row>
        <row r="219">
          <cell r="A219">
            <v>50000044</v>
          </cell>
          <cell r="B219" t="str">
            <v>Бактериологическое исследование пищевых продуктов на Cl.botulinum</v>
          </cell>
          <cell r="C219">
            <v>328</v>
          </cell>
          <cell r="D219">
            <v>2.21</v>
          </cell>
          <cell r="E219">
            <v>144.59035499999999</v>
          </cell>
          <cell r="F219">
            <v>39.86</v>
          </cell>
          <cell r="G219">
            <v>184.450355</v>
          </cell>
          <cell r="H219">
            <v>62.713120700000005</v>
          </cell>
          <cell r="I219">
            <v>247.16347569999999</v>
          </cell>
          <cell r="J219">
            <v>37.074521354999995</v>
          </cell>
          <cell r="K219">
            <v>284.23799705499999</v>
          </cell>
          <cell r="L219">
            <v>341.08559646599997</v>
          </cell>
          <cell r="M219">
            <v>349.32</v>
          </cell>
          <cell r="N219">
            <v>349</v>
          </cell>
          <cell r="O219">
            <v>6.4999999999999973</v>
          </cell>
        </row>
        <row r="220">
          <cell r="A220">
            <v>50000045</v>
          </cell>
          <cell r="B220" t="str">
            <v>Бактериологическое исследование на КМАФАнМ, КМАэМ</v>
          </cell>
          <cell r="C220">
            <v>123</v>
          </cell>
          <cell r="D220">
            <v>0.71</v>
          </cell>
          <cell r="E220">
            <v>46.452104999999996</v>
          </cell>
          <cell r="F220">
            <v>26.06</v>
          </cell>
          <cell r="G220">
            <v>72.512104999999991</v>
          </cell>
          <cell r="H220">
            <v>24.654115699999998</v>
          </cell>
          <cell r="I220">
            <v>97.166220699999997</v>
          </cell>
          <cell r="J220">
            <v>14.574933105</v>
          </cell>
          <cell r="K220">
            <v>111.741153805</v>
          </cell>
          <cell r="L220">
            <v>134.08938456600001</v>
          </cell>
          <cell r="M220">
            <v>130.995</v>
          </cell>
          <cell r="N220">
            <v>131</v>
          </cell>
          <cell r="O220">
            <v>6.5000000000000044</v>
          </cell>
        </row>
        <row r="221">
          <cell r="A221">
            <v>50000099</v>
          </cell>
          <cell r="B221" t="str">
            <v>Бактериологическое исследование на БГКП (колиформы)</v>
          </cell>
          <cell r="C221">
            <v>75</v>
          </cell>
          <cell r="D221">
            <v>0.63</v>
          </cell>
          <cell r="E221">
            <v>41.218065000000003</v>
          </cell>
          <cell r="F221">
            <v>6.47</v>
          </cell>
          <cell r="G221">
            <v>47.688065000000002</v>
          </cell>
          <cell r="H221">
            <v>16.213942100000001</v>
          </cell>
          <cell r="I221">
            <v>63.902007100000006</v>
          </cell>
          <cell r="J221">
            <v>9.5853010650000012</v>
          </cell>
          <cell r="K221">
            <v>73.487308165000002</v>
          </cell>
          <cell r="L221">
            <v>88.184769798000005</v>
          </cell>
          <cell r="M221">
            <v>79.875</v>
          </cell>
          <cell r="N221">
            <v>80</v>
          </cell>
          <cell r="O221">
            <v>6.5</v>
          </cell>
        </row>
        <row r="222">
          <cell r="A222">
            <v>50000109</v>
          </cell>
          <cell r="B222" t="str">
            <v>Бактериологическое исследование на стафилококки S. аureus.</v>
          </cell>
          <cell r="C222">
            <v>59</v>
          </cell>
          <cell r="D222">
            <v>0.71</v>
          </cell>
          <cell r="E222">
            <v>46.452104999999996</v>
          </cell>
          <cell r="F222">
            <v>22.87</v>
          </cell>
          <cell r="G222">
            <v>69.322104999999993</v>
          </cell>
          <cell r="H222">
            <v>23.5695157</v>
          </cell>
          <cell r="I222">
            <v>92.89162069999999</v>
          </cell>
          <cell r="J222">
            <v>13.933743104999998</v>
          </cell>
          <cell r="K222">
            <v>106.82536380499999</v>
          </cell>
          <cell r="L222">
            <v>128.19043656599999</v>
          </cell>
          <cell r="M222">
            <v>62.835000000000001</v>
          </cell>
          <cell r="N222">
            <v>63</v>
          </cell>
          <cell r="O222">
            <v>6.5000000000000018</v>
          </cell>
        </row>
        <row r="223">
          <cell r="A223">
            <v>50000105</v>
          </cell>
          <cell r="B223" t="str">
            <v>Бактериологическое исследование на бактерии рода  Proteus.</v>
          </cell>
          <cell r="C223">
            <v>59</v>
          </cell>
          <cell r="D223">
            <v>0.71</v>
          </cell>
          <cell r="E223">
            <v>46.452104999999996</v>
          </cell>
          <cell r="F223">
            <v>8.9</v>
          </cell>
          <cell r="G223">
            <v>55.352104999999995</v>
          </cell>
          <cell r="H223">
            <v>18.8197157</v>
          </cell>
          <cell r="I223">
            <v>74.171820699999998</v>
          </cell>
          <cell r="J223">
            <v>11.125773104999999</v>
          </cell>
          <cell r="K223">
            <v>85.297593804999991</v>
          </cell>
          <cell r="L223">
            <v>102.35711256599998</v>
          </cell>
          <cell r="M223">
            <v>62.835000000000001</v>
          </cell>
          <cell r="N223">
            <v>63</v>
          </cell>
          <cell r="O223">
            <v>6.5000000000000018</v>
          </cell>
        </row>
        <row r="224">
          <cell r="A224">
            <v>50000046</v>
          </cell>
          <cell r="B224" t="str">
            <v>Бактериологическое исследование на дрожжи, плесени, концентрацию дрожжевых клеток, плесень по Говарду</v>
          </cell>
          <cell r="C224">
            <v>123</v>
          </cell>
          <cell r="D224">
            <v>0.63</v>
          </cell>
          <cell r="E224">
            <v>41.218065000000003</v>
          </cell>
          <cell r="F224">
            <v>14.69</v>
          </cell>
          <cell r="G224">
            <v>55.908065000000001</v>
          </cell>
          <cell r="H224">
            <v>19.008742100000003</v>
          </cell>
          <cell r="I224">
            <v>74.9168071</v>
          </cell>
          <cell r="J224">
            <v>11.237521064999999</v>
          </cell>
          <cell r="K224">
            <v>86.154328164999995</v>
          </cell>
          <cell r="L224">
            <v>103.38519379799999</v>
          </cell>
          <cell r="M224">
            <v>130.995</v>
          </cell>
          <cell r="N224">
            <v>131</v>
          </cell>
          <cell r="O224">
            <v>6.5000000000000044</v>
          </cell>
        </row>
        <row r="225">
          <cell r="A225">
            <v>50000100</v>
          </cell>
          <cell r="B225" t="str">
            <v>Бактериологическое исследование на сульфитредуцирующие клостридии, мезофильные клостридии</v>
          </cell>
          <cell r="C225">
            <v>47</v>
          </cell>
          <cell r="D225">
            <v>0.71</v>
          </cell>
          <cell r="E225">
            <v>46.452104999999996</v>
          </cell>
          <cell r="F225">
            <v>18.05</v>
          </cell>
          <cell r="G225">
            <v>64.502105</v>
          </cell>
          <cell r="H225">
            <v>21.9307157</v>
          </cell>
          <cell r="I225">
            <v>86.432820700000008</v>
          </cell>
          <cell r="J225">
            <v>12.964923105</v>
          </cell>
          <cell r="K225">
            <v>99.397743805000005</v>
          </cell>
          <cell r="L225">
            <v>119.277292566</v>
          </cell>
          <cell r="M225">
            <v>50.055</v>
          </cell>
          <cell r="N225">
            <v>50</v>
          </cell>
          <cell r="O225">
            <v>6.4999999999999991</v>
          </cell>
        </row>
        <row r="226">
          <cell r="A226">
            <v>50000104</v>
          </cell>
          <cell r="B226" t="str">
            <v>Бактериологическое исследование на E.coli</v>
          </cell>
          <cell r="C226">
            <v>91</v>
          </cell>
          <cell r="D226">
            <v>0.71</v>
          </cell>
          <cell r="E226">
            <v>46.452104999999996</v>
          </cell>
          <cell r="F226">
            <v>20.12</v>
          </cell>
          <cell r="G226">
            <v>66.572104999999993</v>
          </cell>
          <cell r="H226">
            <v>22.634515699999998</v>
          </cell>
          <cell r="I226">
            <v>89.206620699999988</v>
          </cell>
          <cell r="J226">
            <v>13.380993104999998</v>
          </cell>
          <cell r="K226">
            <v>102.58761380499999</v>
          </cell>
          <cell r="L226">
            <v>123.10513656599998</v>
          </cell>
          <cell r="M226">
            <v>96.915000000000006</v>
          </cell>
          <cell r="N226">
            <v>97</v>
          </cell>
          <cell r="O226">
            <v>6.5000000000000071</v>
          </cell>
        </row>
        <row r="227">
          <cell r="A227">
            <v>50000103</v>
          </cell>
          <cell r="B227" t="str">
            <v>Бактериологическое исследование на энтерококки Enterococcus.</v>
          </cell>
          <cell r="C227">
            <v>75</v>
          </cell>
          <cell r="D227">
            <v>0.71</v>
          </cell>
          <cell r="E227">
            <v>46.452104999999996</v>
          </cell>
          <cell r="F227">
            <v>1.58</v>
          </cell>
          <cell r="G227">
            <v>48.032104999999994</v>
          </cell>
          <cell r="H227">
            <v>16.330915699999998</v>
          </cell>
          <cell r="I227">
            <v>64.363020699999993</v>
          </cell>
          <cell r="J227">
            <v>9.6544531049999982</v>
          </cell>
          <cell r="K227">
            <v>74.017473804999995</v>
          </cell>
          <cell r="L227">
            <v>88.820968565999991</v>
          </cell>
          <cell r="M227">
            <v>79.875</v>
          </cell>
          <cell r="N227">
            <v>80</v>
          </cell>
          <cell r="O227">
            <v>6.5</v>
          </cell>
        </row>
        <row r="228">
          <cell r="A228">
            <v>50000047</v>
          </cell>
          <cell r="B228" t="str">
            <v>Бактериологическое исследование на молочнокислые микроорганизмы</v>
          </cell>
          <cell r="C228">
            <v>159</v>
          </cell>
          <cell r="D228">
            <v>0.71</v>
          </cell>
          <cell r="E228">
            <v>46.452104999999996</v>
          </cell>
          <cell r="F228">
            <v>1.94</v>
          </cell>
          <cell r="G228">
            <v>48.392104999999994</v>
          </cell>
          <cell r="H228">
            <v>16.453315699999997</v>
          </cell>
          <cell r="I228">
            <v>64.845420699999991</v>
          </cell>
          <cell r="J228">
            <v>9.726813104999998</v>
          </cell>
          <cell r="K228">
            <v>74.572233804999996</v>
          </cell>
          <cell r="L228">
            <v>89.48668056599999</v>
          </cell>
          <cell r="M228">
            <v>169.33500000000001</v>
          </cell>
          <cell r="N228">
            <v>169</v>
          </cell>
          <cell r="O228">
            <v>6.5000000000000044</v>
          </cell>
        </row>
        <row r="229">
          <cell r="A229">
            <v>50001075</v>
          </cell>
          <cell r="B229" t="str">
            <v>Бактериологическое исследование на бифидобактерии.</v>
          </cell>
          <cell r="C229">
            <v>172</v>
          </cell>
          <cell r="D229">
            <v>0.71</v>
          </cell>
          <cell r="E229">
            <v>46.452104999999996</v>
          </cell>
          <cell r="F229">
            <v>19.073999999999998</v>
          </cell>
          <cell r="G229">
            <v>65.526105000000001</v>
          </cell>
          <cell r="H229">
            <v>22.2788757</v>
          </cell>
          <cell r="I229">
            <v>87.804980700000002</v>
          </cell>
          <cell r="J229">
            <v>13.170747105</v>
          </cell>
          <cell r="K229">
            <v>100.97572780500001</v>
          </cell>
          <cell r="L229">
            <v>121.17087336600001</v>
          </cell>
          <cell r="M229">
            <v>183.18</v>
          </cell>
          <cell r="N229">
            <v>183</v>
          </cell>
          <cell r="O229">
            <v>6.5000000000000044</v>
          </cell>
        </row>
        <row r="230">
          <cell r="A230">
            <v>50000111</v>
          </cell>
          <cell r="B230" t="str">
            <v xml:space="preserve">Бактериологическое исследование на парагемолитический вибрион </v>
          </cell>
          <cell r="C230">
            <v>88</v>
          </cell>
          <cell r="D230">
            <v>0.54</v>
          </cell>
          <cell r="E230">
            <v>35.329770000000003</v>
          </cell>
          <cell r="F230">
            <v>18.2988</v>
          </cell>
          <cell r="G230">
            <v>53.628570000000003</v>
          </cell>
          <cell r="H230">
            <v>18.233713800000004</v>
          </cell>
          <cell r="I230">
            <v>71.8622838</v>
          </cell>
          <cell r="J230">
            <v>10.779342569999999</v>
          </cell>
          <cell r="K230">
            <v>82.641626369999997</v>
          </cell>
          <cell r="L230">
            <v>99.169951643999994</v>
          </cell>
          <cell r="M230">
            <v>93.72</v>
          </cell>
          <cell r="N230">
            <v>94</v>
          </cell>
          <cell r="O230">
            <v>6.4999999999999991</v>
          </cell>
        </row>
        <row r="231">
          <cell r="A231">
            <v>50000102</v>
          </cell>
          <cell r="B231" t="str">
            <v>Бактериологическое исследование на B.cereus.</v>
          </cell>
          <cell r="C231">
            <v>114</v>
          </cell>
          <cell r="D231">
            <v>0.71</v>
          </cell>
          <cell r="E231">
            <v>46.452104999999996</v>
          </cell>
          <cell r="F231">
            <v>23.6844</v>
          </cell>
          <cell r="G231">
            <v>70.136505</v>
          </cell>
          <cell r="H231">
            <v>23.846411700000001</v>
          </cell>
          <cell r="I231">
            <v>93.982916700000004</v>
          </cell>
          <cell r="J231">
            <v>14.097437505</v>
          </cell>
          <cell r="K231">
            <v>108.08035420500001</v>
          </cell>
          <cell r="L231">
            <v>129.696425046</v>
          </cell>
          <cell r="M231">
            <v>121.41</v>
          </cell>
          <cell r="N231">
            <v>121</v>
          </cell>
          <cell r="O231">
            <v>6.4999999999999973</v>
          </cell>
        </row>
        <row r="232">
          <cell r="A232">
            <v>50000110</v>
          </cell>
          <cell r="B232" t="str">
            <v>Бактериологическое исследование на листерии Listeria monocytogenes</v>
          </cell>
          <cell r="C232">
            <v>525</v>
          </cell>
          <cell r="D232">
            <v>1.88</v>
          </cell>
          <cell r="E232">
            <v>122.99994000000001</v>
          </cell>
          <cell r="F232">
            <v>51.867000000000004</v>
          </cell>
          <cell r="G232">
            <v>174.86694</v>
          </cell>
          <cell r="H232">
            <v>59.454759600000003</v>
          </cell>
          <cell r="I232">
            <v>234.32169959999999</v>
          </cell>
          <cell r="J232">
            <v>35.148254939999994</v>
          </cell>
          <cell r="K232">
            <v>269.46995454</v>
          </cell>
          <cell r="L232">
            <v>323.36394544799998</v>
          </cell>
          <cell r="M232">
            <v>559.125</v>
          </cell>
          <cell r="N232">
            <v>559</v>
          </cell>
          <cell r="O232">
            <v>6.5</v>
          </cell>
        </row>
        <row r="233">
          <cell r="A233">
            <v>50000048</v>
          </cell>
          <cell r="B233" t="str">
            <v>Бактериологическое исследование на патогенную микрофлору, в т.ч. cальмонеллы</v>
          </cell>
          <cell r="C233">
            <v>171</v>
          </cell>
          <cell r="D233">
            <v>1.88</v>
          </cell>
          <cell r="E233">
            <v>122.99994000000001</v>
          </cell>
          <cell r="F233">
            <v>39.020000000000003</v>
          </cell>
          <cell r="G233">
            <v>162.01994000000002</v>
          </cell>
          <cell r="H233">
            <v>55.086779600000014</v>
          </cell>
          <cell r="I233">
            <v>217.10671960000002</v>
          </cell>
          <cell r="J233">
            <v>32.566007939999999</v>
          </cell>
          <cell r="K233">
            <v>249.67272754000001</v>
          </cell>
          <cell r="L233">
            <v>299.60727304800002</v>
          </cell>
          <cell r="M233">
            <v>182.11500000000001</v>
          </cell>
          <cell r="N233">
            <v>182</v>
          </cell>
          <cell r="O233">
            <v>6.5000000000000053</v>
          </cell>
        </row>
        <row r="234">
          <cell r="A234">
            <v>50001077</v>
          </cell>
          <cell r="B234" t="str">
            <v>Бактериологическое исследование на синегнойную палочку Ps.aeruginosa.</v>
          </cell>
          <cell r="C234">
            <v>309</v>
          </cell>
          <cell r="D234">
            <v>0.71</v>
          </cell>
          <cell r="E234">
            <v>46.452104999999996</v>
          </cell>
          <cell r="F234">
            <v>53.2746</v>
          </cell>
          <cell r="G234">
            <v>99.726704999999995</v>
          </cell>
          <cell r="H234">
            <v>33.907079700000004</v>
          </cell>
          <cell r="I234">
            <v>133.63378470000001</v>
          </cell>
          <cell r="J234">
            <v>20.045067705000001</v>
          </cell>
          <cell r="K234">
            <v>153.67885240500001</v>
          </cell>
          <cell r="L234">
            <v>184.41462288600002</v>
          </cell>
          <cell r="M234">
            <v>329.08499999999998</v>
          </cell>
          <cell r="N234">
            <v>309</v>
          </cell>
          <cell r="O234">
            <v>6.4999999999999929</v>
          </cell>
        </row>
        <row r="235">
          <cell r="A235">
            <v>50001317</v>
          </cell>
          <cell r="B235" t="str">
            <v>Бактериологическое исследование на Enterobacter sakazakii</v>
          </cell>
          <cell r="C235">
            <v>241</v>
          </cell>
          <cell r="D235">
            <v>0.71</v>
          </cell>
          <cell r="E235">
            <v>46.452104999999996</v>
          </cell>
          <cell r="F235">
            <v>11.3934</v>
          </cell>
          <cell r="G235">
            <v>57.845504999999996</v>
          </cell>
          <cell r="H235">
            <v>19.6674717</v>
          </cell>
          <cell r="I235">
            <v>77.512976699999996</v>
          </cell>
          <cell r="J235">
            <v>11.626946504999999</v>
          </cell>
          <cell r="K235">
            <v>89.139923205000002</v>
          </cell>
          <cell r="L235">
            <v>106.967907846</v>
          </cell>
          <cell r="M235">
            <v>256.66500000000002</v>
          </cell>
          <cell r="N235">
            <v>257</v>
          </cell>
          <cell r="O235">
            <v>6.5000000000000089</v>
          </cell>
        </row>
        <row r="236">
          <cell r="A236">
            <v>50001318</v>
          </cell>
          <cell r="B236" t="str">
            <v>Бактериологическое исследование на неспорообразующие микроорганизмы</v>
          </cell>
          <cell r="C236">
            <v>147</v>
          </cell>
          <cell r="D236">
            <v>0.46</v>
          </cell>
          <cell r="E236">
            <v>30.095730000000003</v>
          </cell>
          <cell r="F236">
            <v>7.3133999999999997</v>
          </cell>
          <cell r="G236">
            <v>37.409130000000005</v>
          </cell>
          <cell r="H236">
            <v>12.719104200000002</v>
          </cell>
          <cell r="I236">
            <v>50.128234200000009</v>
          </cell>
          <cell r="J236">
            <v>7.5192351300000011</v>
          </cell>
          <cell r="K236">
            <v>57.647469330000007</v>
          </cell>
          <cell r="L236">
            <v>69.176963196000003</v>
          </cell>
          <cell r="M236">
            <v>156.55500000000001</v>
          </cell>
          <cell r="N236">
            <v>157</v>
          </cell>
          <cell r="O236">
            <v>6.5000000000000044</v>
          </cell>
        </row>
        <row r="237">
          <cell r="A237">
            <v>50001072</v>
          </cell>
          <cell r="B237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37">
            <v>1155</v>
          </cell>
          <cell r="D237">
            <v>5.65</v>
          </cell>
          <cell r="E237">
            <v>369.65407500000003</v>
          </cell>
          <cell r="F237">
            <v>89.606999999999999</v>
          </cell>
          <cell r="G237">
            <v>459.26107500000001</v>
          </cell>
          <cell r="H237">
            <v>156.14876550000002</v>
          </cell>
          <cell r="I237">
            <v>615.40984049999997</v>
          </cell>
          <cell r="J237">
            <v>92.311476074999987</v>
          </cell>
          <cell r="K237">
            <v>707.72131657499995</v>
          </cell>
          <cell r="L237">
            <v>849.26557988999991</v>
          </cell>
          <cell r="M237">
            <v>1230.075</v>
          </cell>
          <cell r="N237">
            <v>1230</v>
          </cell>
          <cell r="O237">
            <v>6.5000000000000044</v>
          </cell>
        </row>
        <row r="238">
          <cell r="A238" t="str">
            <v>Вода и почва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</row>
        <row r="239">
          <cell r="A239">
            <v>50001078</v>
          </cell>
          <cell r="B239" t="str">
            <v>Бактериологическое исследование воды питьевой (централизованного, нецентрализованного водоснабжения, горячего водоснабжения) на ОМЧ, ОКБ, ТКБ.</v>
          </cell>
          <cell r="C239">
            <v>286</v>
          </cell>
          <cell r="D239">
            <v>1.38</v>
          </cell>
          <cell r="E239">
            <v>90.287189999999995</v>
          </cell>
          <cell r="F239">
            <v>32.038200000000003</v>
          </cell>
          <cell r="G239">
            <v>122.32539</v>
          </cell>
          <cell r="H239">
            <v>41.590632599999999</v>
          </cell>
          <cell r="I239">
            <v>163.91602259999999</v>
          </cell>
          <cell r="J239">
            <v>24.587403389999999</v>
          </cell>
          <cell r="K239">
            <v>188.50342598999998</v>
          </cell>
          <cell r="L239">
            <v>226.20411118799998</v>
          </cell>
          <cell r="M239">
            <v>304.58999999999997</v>
          </cell>
          <cell r="N239">
            <v>305</v>
          </cell>
          <cell r="O239">
            <v>6.499999999999992</v>
          </cell>
        </row>
        <row r="240">
          <cell r="A240">
            <v>50001079</v>
          </cell>
          <cell r="B240" t="str">
            <v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v>
          </cell>
          <cell r="C240">
            <v>270</v>
          </cell>
          <cell r="D240">
            <v>1.75</v>
          </cell>
          <cell r="E240">
            <v>114.494625</v>
          </cell>
          <cell r="F240">
            <v>19.614599999999999</v>
          </cell>
          <cell r="G240">
            <v>134.10922500000001</v>
          </cell>
          <cell r="H240">
            <v>45.597136500000005</v>
          </cell>
          <cell r="I240">
            <v>179.70636150000001</v>
          </cell>
          <cell r="J240">
            <v>26.955954225000003</v>
          </cell>
          <cell r="K240">
            <v>206.66231572500001</v>
          </cell>
          <cell r="L240">
            <v>247.99477887</v>
          </cell>
          <cell r="M240">
            <v>287.55</v>
          </cell>
          <cell r="N240">
            <v>288</v>
          </cell>
          <cell r="O240">
            <v>6.5000000000000044</v>
          </cell>
        </row>
        <row r="241">
          <cell r="A241">
            <v>50000049</v>
          </cell>
          <cell r="B241" t="str">
            <v>Бактериологическое исследование воды питьевой  на споры сульфитредуцирующих клостридий (централизованного водоснабжения)</v>
          </cell>
          <cell r="C241">
            <v>94</v>
          </cell>
          <cell r="D241">
            <v>0.57999999999999996</v>
          </cell>
          <cell r="E241">
            <v>37.94679</v>
          </cell>
          <cell r="F241">
            <v>13.71</v>
          </cell>
          <cell r="G241">
            <v>51.656790000000001</v>
          </cell>
          <cell r="H241">
            <v>17.563308600000003</v>
          </cell>
          <cell r="I241">
            <v>69.2200986</v>
          </cell>
          <cell r="J241">
            <v>10.383014789999999</v>
          </cell>
          <cell r="K241">
            <v>79.603113390000004</v>
          </cell>
          <cell r="L241">
            <v>95.523736068000005</v>
          </cell>
          <cell r="M241">
            <v>100.11</v>
          </cell>
          <cell r="N241">
            <v>100</v>
          </cell>
          <cell r="O241">
            <v>6.4999999999999991</v>
          </cell>
        </row>
        <row r="242">
          <cell r="A242">
            <v>50001122</v>
          </cell>
          <cell r="B242" t="str">
            <v>Бактериологическое исследование воды питьевой расфасованной в емкости на синегнойную палочку Ps.aeruginosa.</v>
          </cell>
          <cell r="C242">
            <v>507</v>
          </cell>
          <cell r="D242">
            <v>2.58</v>
          </cell>
          <cell r="E242">
            <v>168.79779000000002</v>
          </cell>
          <cell r="F242">
            <v>8.0274000000000001</v>
          </cell>
          <cell r="G242">
            <v>176.82519000000002</v>
          </cell>
          <cell r="H242">
            <v>60.120564600000009</v>
          </cell>
          <cell r="I242">
            <v>236.94575460000004</v>
          </cell>
          <cell r="J242">
            <v>35.541863190000008</v>
          </cell>
          <cell r="K242">
            <v>272.48761779000006</v>
          </cell>
          <cell r="L242">
            <v>326.98514134800007</v>
          </cell>
          <cell r="M242">
            <v>539.95500000000004</v>
          </cell>
          <cell r="N242">
            <v>540</v>
          </cell>
          <cell r="O242">
            <v>6.5000000000000089</v>
          </cell>
        </row>
        <row r="243">
          <cell r="A243">
            <v>50000050</v>
          </cell>
          <cell r="B243" t="str">
            <v>Бактериологическое исследование воды питьевой расфасованной в емкости на споры сульфитредуцирующих клостридий</v>
          </cell>
          <cell r="C243">
            <v>96</v>
          </cell>
          <cell r="D243">
            <v>0.5</v>
          </cell>
          <cell r="E243">
            <v>32.71275</v>
          </cell>
          <cell r="F243">
            <v>18.98</v>
          </cell>
          <cell r="G243">
            <v>51.692750000000004</v>
          </cell>
          <cell r="H243">
            <v>17.575535000000002</v>
          </cell>
          <cell r="I243">
            <v>69.268285000000006</v>
          </cell>
          <cell r="J243">
            <v>10.390242750000001</v>
          </cell>
          <cell r="K243">
            <v>79.658527750000005</v>
          </cell>
          <cell r="L243">
            <v>95.590233300000008</v>
          </cell>
          <cell r="M243">
            <v>102.24</v>
          </cell>
          <cell r="N243">
            <v>102</v>
          </cell>
          <cell r="O243">
            <v>6.4999999999999947</v>
          </cell>
        </row>
        <row r="244">
          <cell r="A244">
            <v>50001126</v>
          </cell>
          <cell r="B244" t="str">
            <v>Бактериологическое исследование воды аквапарков</v>
          </cell>
          <cell r="C244">
            <v>723</v>
          </cell>
          <cell r="D244">
            <v>3.53</v>
          </cell>
          <cell r="E244">
            <v>230.95201499999999</v>
          </cell>
          <cell r="F244">
            <v>39.3108</v>
          </cell>
          <cell r="G244">
            <v>270.26281499999999</v>
          </cell>
          <cell r="H244">
            <v>91.889357099999998</v>
          </cell>
          <cell r="I244">
            <v>362.15217209999997</v>
          </cell>
          <cell r="J244">
            <v>54.322825814999995</v>
          </cell>
          <cell r="K244">
            <v>416.47499791499996</v>
          </cell>
          <cell r="L244">
            <v>499.76999749799995</v>
          </cell>
          <cell r="M244">
            <v>769.995</v>
          </cell>
          <cell r="N244">
            <v>770</v>
          </cell>
          <cell r="O244">
            <v>6.5</v>
          </cell>
        </row>
        <row r="245">
          <cell r="A245">
            <v>50001134</v>
          </cell>
          <cell r="B245" t="str">
            <v>Бактериологическое исследование воды питьевой, питьевой, расфасованной в емкости на ОМЧ, ОМЧ 37°С</v>
          </cell>
          <cell r="C245">
            <v>94</v>
          </cell>
          <cell r="D245">
            <v>0.5</v>
          </cell>
          <cell r="E245">
            <v>32.71275</v>
          </cell>
          <cell r="F245">
            <v>7.5174000000000003</v>
          </cell>
          <cell r="G245">
            <v>40.230150000000002</v>
          </cell>
          <cell r="H245">
            <v>13.678251000000001</v>
          </cell>
          <cell r="I245">
            <v>53.908401000000005</v>
          </cell>
          <cell r="J245">
            <v>8.0862601500000011</v>
          </cell>
          <cell r="K245">
            <v>61.994661150000006</v>
          </cell>
          <cell r="L245">
            <v>74.393593380000013</v>
          </cell>
          <cell r="M245">
            <v>100.11</v>
          </cell>
          <cell r="N245">
            <v>100</v>
          </cell>
          <cell r="O245">
            <v>6.4999999999999991</v>
          </cell>
        </row>
        <row r="246">
          <cell r="A246">
            <v>50001139</v>
          </cell>
          <cell r="B246" t="str">
            <v>Бактериологическое исследование воды питьевой, расфасованной в емкости на ОМЧ 22°С</v>
          </cell>
          <cell r="C246">
            <v>94</v>
          </cell>
          <cell r="D246">
            <v>0.57999999999999996</v>
          </cell>
          <cell r="E246">
            <v>37.94679</v>
          </cell>
          <cell r="F246">
            <v>7.5174000000000003</v>
          </cell>
          <cell r="G246">
            <v>45.464190000000002</v>
          </cell>
          <cell r="H246">
            <v>15.457824600000002</v>
          </cell>
          <cell r="I246">
            <v>60.922014600000004</v>
          </cell>
          <cell r="J246">
            <v>9.138302190000001</v>
          </cell>
          <cell r="K246">
            <v>70.060316790000002</v>
          </cell>
          <cell r="L246">
            <v>84.072380148000008</v>
          </cell>
          <cell r="M246">
            <v>100.11</v>
          </cell>
          <cell r="N246">
            <v>100</v>
          </cell>
          <cell r="O246">
            <v>6.4999999999999991</v>
          </cell>
        </row>
        <row r="247">
          <cell r="A247">
            <v>50001135</v>
          </cell>
          <cell r="B247" t="str">
            <v>Бактериологическое исследование воды питьевой, питьевой, расфасованной в емкости на ОКБ, ТКБ, ГКБ</v>
          </cell>
          <cell r="C247">
            <v>102</v>
          </cell>
          <cell r="D247">
            <v>0.5</v>
          </cell>
          <cell r="E247">
            <v>32.71275</v>
          </cell>
          <cell r="F247">
            <v>13.5252</v>
          </cell>
          <cell r="G247">
            <v>46.237949999999998</v>
          </cell>
          <cell r="H247">
            <v>15.720903</v>
          </cell>
          <cell r="I247">
            <v>61.958852999999998</v>
          </cell>
          <cell r="J247">
            <v>9.2938279499999989</v>
          </cell>
          <cell r="K247">
            <v>71.252680949999998</v>
          </cell>
          <cell r="L247">
            <v>85.503217140000004</v>
          </cell>
          <cell r="M247">
            <v>108.63</v>
          </cell>
          <cell r="N247">
            <v>109</v>
          </cell>
          <cell r="O247">
            <v>6.4999999999999964</v>
          </cell>
        </row>
        <row r="248">
          <cell r="A248">
            <v>50001082</v>
          </cell>
          <cell r="B248" t="str">
            <v>Бактериологическое исследование поверхностных водоемов, сточной воды, воды технической на ОКБ, ТКБ.</v>
          </cell>
          <cell r="C248">
            <v>235</v>
          </cell>
          <cell r="D248">
            <v>1.1299999999999999</v>
          </cell>
          <cell r="E248">
            <v>73.930814999999996</v>
          </cell>
          <cell r="F248">
            <v>49.265999999999998</v>
          </cell>
          <cell r="G248">
            <v>123.19681499999999</v>
          </cell>
          <cell r="H248">
            <v>41.886917099999998</v>
          </cell>
          <cell r="I248">
            <v>165.08373209999999</v>
          </cell>
          <cell r="J248">
            <v>24.762559814999999</v>
          </cell>
          <cell r="K248">
            <v>189.84629191499999</v>
          </cell>
          <cell r="L248">
            <v>227.81555029800001</v>
          </cell>
          <cell r="M248">
            <v>250.27500000000001</v>
          </cell>
          <cell r="N248">
            <v>250</v>
          </cell>
          <cell r="O248">
            <v>6.5000000000000027</v>
          </cell>
        </row>
        <row r="249">
          <cell r="A249">
            <v>50001083</v>
          </cell>
          <cell r="B249" t="str">
            <v>Бактериологическое исследование поверхностных водоемов, сточной воды, воды технической на колифаги.</v>
          </cell>
          <cell r="C249">
            <v>286</v>
          </cell>
          <cell r="D249">
            <v>1.75</v>
          </cell>
          <cell r="E249">
            <v>114.494625</v>
          </cell>
          <cell r="F249">
            <v>18.6966</v>
          </cell>
          <cell r="G249">
            <v>133.191225</v>
          </cell>
          <cell r="H249">
            <v>45.285016500000005</v>
          </cell>
          <cell r="I249">
            <v>178.47624150000001</v>
          </cell>
          <cell r="J249">
            <v>26.771436225000002</v>
          </cell>
          <cell r="K249">
            <v>205.24767772500002</v>
          </cell>
          <cell r="L249">
            <v>246.29721327000001</v>
          </cell>
          <cell r="M249">
            <v>304.58999999999997</v>
          </cell>
          <cell r="N249">
            <v>305</v>
          </cell>
          <cell r="O249">
            <v>6.499999999999992</v>
          </cell>
        </row>
        <row r="250">
          <cell r="A250">
            <v>50001088</v>
          </cell>
          <cell r="B250" t="str">
            <v>Бактериологическое исследование воды на патогенную микрофлору.</v>
          </cell>
          <cell r="C250">
            <v>561</v>
          </cell>
          <cell r="D250">
            <v>3.54</v>
          </cell>
          <cell r="E250">
            <v>231.60626999999999</v>
          </cell>
          <cell r="F250">
            <v>35.965199999999996</v>
          </cell>
          <cell r="G250">
            <v>267.57146999999998</v>
          </cell>
          <cell r="H250">
            <v>90.974299799999997</v>
          </cell>
          <cell r="I250">
            <v>358.54576979999996</v>
          </cell>
          <cell r="J250">
            <v>53.781865469999993</v>
          </cell>
          <cell r="K250">
            <v>412.32763526999997</v>
          </cell>
          <cell r="L250">
            <v>494.79316232399998</v>
          </cell>
          <cell r="M250">
            <v>597.46500000000003</v>
          </cell>
          <cell r="N250">
            <v>597</v>
          </cell>
          <cell r="O250">
            <v>6.5000000000000053</v>
          </cell>
        </row>
        <row r="251">
          <cell r="A251">
            <v>50000140</v>
          </cell>
          <cell r="B251" t="str">
            <v>Бактериологическое исследование воды в плавательных бассейнах.</v>
          </cell>
          <cell r="C251">
            <v>513</v>
          </cell>
          <cell r="D251">
            <v>3.13</v>
          </cell>
          <cell r="E251">
            <v>204.78181499999999</v>
          </cell>
          <cell r="F251">
            <v>34.445400000000006</v>
          </cell>
          <cell r="G251">
            <v>239.227215</v>
          </cell>
          <cell r="H251">
            <v>81.337253100000012</v>
          </cell>
          <cell r="I251">
            <v>320.5644681</v>
          </cell>
          <cell r="J251">
            <v>48.084670214999996</v>
          </cell>
          <cell r="K251">
            <v>368.64913831500002</v>
          </cell>
          <cell r="L251">
            <v>442.378965978</v>
          </cell>
          <cell r="M251">
            <v>546.34500000000003</v>
          </cell>
          <cell r="N251">
            <v>546</v>
          </cell>
          <cell r="O251">
            <v>6.5000000000000053</v>
          </cell>
        </row>
        <row r="252">
          <cell r="A252">
            <v>50001133</v>
          </cell>
          <cell r="B252" t="str">
            <v>Бактериологическое исследование воды на легионеллы.</v>
          </cell>
          <cell r="C252">
            <v>1403</v>
          </cell>
          <cell r="D252">
            <v>1.21</v>
          </cell>
          <cell r="E252">
            <v>79.164855000000003</v>
          </cell>
          <cell r="F252">
            <v>592.41599999999994</v>
          </cell>
          <cell r="G252">
            <v>671.58085499999993</v>
          </cell>
          <cell r="H252">
            <v>228.33749069999999</v>
          </cell>
          <cell r="I252">
            <v>899.91834569999992</v>
          </cell>
          <cell r="J252">
            <v>134.98775185499997</v>
          </cell>
          <cell r="K252">
            <v>1034.9060975549999</v>
          </cell>
          <cell r="L252">
            <v>1241.8873170659999</v>
          </cell>
          <cell r="M252">
            <v>1494.1949999999999</v>
          </cell>
          <cell r="N252">
            <v>1494</v>
          </cell>
          <cell r="O252">
            <v>6.4999999999999964</v>
          </cell>
        </row>
        <row r="253">
          <cell r="A253">
            <v>50000174</v>
          </cell>
          <cell r="B253" t="str">
            <v>Бактериологическое исследование почвы и песка.</v>
          </cell>
          <cell r="C253">
            <v>661</v>
          </cell>
          <cell r="D253">
            <v>3.58</v>
          </cell>
          <cell r="E253">
            <v>234.22329000000002</v>
          </cell>
          <cell r="F253">
            <v>70.6554</v>
          </cell>
          <cell r="G253">
            <v>304.87869000000001</v>
          </cell>
          <cell r="H253">
            <v>103.65875460000001</v>
          </cell>
          <cell r="I253">
            <v>408.53744460000001</v>
          </cell>
          <cell r="J253">
            <v>61.280616690000002</v>
          </cell>
          <cell r="K253">
            <v>469.81806129</v>
          </cell>
          <cell r="L253">
            <v>563.78167354800007</v>
          </cell>
          <cell r="M253">
            <v>703.96500000000003</v>
          </cell>
          <cell r="N253">
            <v>704</v>
          </cell>
          <cell r="O253">
            <v>6.5000000000000044</v>
          </cell>
        </row>
        <row r="254">
          <cell r="A254">
            <v>50001329</v>
          </cell>
          <cell r="B254" t="str">
            <v>Бактериологическое исследование воды питьевой, расфасованной в емкости на 6 показателей (ОМЧ 37°С, 22°С, ОКБ, ТКБ, ГКБ, Ps.aeruginosa)</v>
          </cell>
          <cell r="C254">
            <v>591</v>
          </cell>
          <cell r="D254">
            <v>2.21</v>
          </cell>
          <cell r="E254">
            <v>144.59035499999999</v>
          </cell>
          <cell r="F254">
            <v>0</v>
          </cell>
          <cell r="G254">
            <v>144.59035499999999</v>
          </cell>
          <cell r="H254">
            <v>49.160720699999999</v>
          </cell>
          <cell r="I254">
            <v>193.7510757</v>
          </cell>
          <cell r="J254">
            <v>29.062661354999999</v>
          </cell>
          <cell r="K254">
            <v>222.81373705499999</v>
          </cell>
          <cell r="L254">
            <v>267.37648446599997</v>
          </cell>
          <cell r="M254">
            <v>629.41499999999996</v>
          </cell>
          <cell r="N254">
            <v>629</v>
          </cell>
          <cell r="O254">
            <v>6.4999999999999929</v>
          </cell>
        </row>
        <row r="255">
          <cell r="A255">
            <v>50000051</v>
          </cell>
          <cell r="B255" t="str">
            <v>Бактериологическое исследование воды питьевой, расфасованной в емкости на энтерококки (фекальные стрептококки)</v>
          </cell>
          <cell r="C255">
            <v>0</v>
          </cell>
          <cell r="D255">
            <v>1</v>
          </cell>
          <cell r="E255">
            <v>65.4255</v>
          </cell>
          <cell r="F255">
            <v>0</v>
          </cell>
          <cell r="G255">
            <v>65.4255</v>
          </cell>
          <cell r="H255">
            <v>22.244670000000003</v>
          </cell>
          <cell r="I255">
            <v>87.670169999999999</v>
          </cell>
          <cell r="J255">
            <v>13.150525499999999</v>
          </cell>
          <cell r="K255">
            <v>100.8206955</v>
          </cell>
          <cell r="L255">
            <v>120.9848346</v>
          </cell>
          <cell r="M255">
            <v>0</v>
          </cell>
          <cell r="N255">
            <v>127</v>
          </cell>
          <cell r="O255"/>
        </row>
        <row r="256">
          <cell r="A256">
            <v>50000052</v>
          </cell>
          <cell r="B256" t="str">
            <v>Бактериологическое исследование воды питьевой, расфасованной в емкости на E. coli, БГКП</v>
          </cell>
          <cell r="C256">
            <v>0</v>
          </cell>
          <cell r="D256">
            <v>0.55000000000000004</v>
          </cell>
          <cell r="E256">
            <v>35.984025000000003</v>
          </cell>
          <cell r="F256"/>
          <cell r="G256">
            <v>35.984025000000003</v>
          </cell>
          <cell r="H256">
            <v>12.234568500000002</v>
          </cell>
          <cell r="I256">
            <v>48.218593500000004</v>
          </cell>
          <cell r="J256">
            <v>7.2327890250000006</v>
          </cell>
          <cell r="K256">
            <v>55.451382525000007</v>
          </cell>
          <cell r="L256">
            <v>66.541659030000005</v>
          </cell>
          <cell r="M256">
            <v>0</v>
          </cell>
          <cell r="N256">
            <v>100</v>
          </cell>
          <cell r="O256"/>
        </row>
        <row r="257">
          <cell r="A257" t="str">
            <v>Воздух</v>
          </cell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</row>
        <row r="258">
          <cell r="A258">
            <v>50000224</v>
          </cell>
          <cell r="B258" t="str">
            <v>Бактериологическое исследование воздуха закрытых помещений на общее микробное число (ОМЧ).</v>
          </cell>
          <cell r="C258">
            <v>70</v>
          </cell>
          <cell r="D258">
            <v>0.57999999999999996</v>
          </cell>
          <cell r="E258">
            <v>37.94679</v>
          </cell>
          <cell r="F258">
            <v>7.37</v>
          </cell>
          <cell r="G258">
            <v>45.316789999999997</v>
          </cell>
          <cell r="H258">
            <v>15.407708599999999</v>
          </cell>
          <cell r="I258">
            <v>60.724498599999997</v>
          </cell>
          <cell r="J258">
            <v>9.1086747899999985</v>
          </cell>
          <cell r="K258">
            <v>69.833173389999999</v>
          </cell>
          <cell r="L258">
            <v>83.799808068000004</v>
          </cell>
          <cell r="M258">
            <v>74.55</v>
          </cell>
          <cell r="N258">
            <v>75</v>
          </cell>
          <cell r="O258">
            <v>6.4999999999999964</v>
          </cell>
        </row>
        <row r="259">
          <cell r="A259">
            <v>50000225</v>
          </cell>
          <cell r="B259" t="str">
            <v>Бактериологическое исследование воздуха закрытых помещений на S.aureus.</v>
          </cell>
          <cell r="C259">
            <v>100</v>
          </cell>
          <cell r="D259">
            <v>0.57999999999999996</v>
          </cell>
          <cell r="E259">
            <v>37.94679</v>
          </cell>
          <cell r="F259">
            <v>10.1388</v>
          </cell>
          <cell r="G259">
            <v>48.085589999999996</v>
          </cell>
          <cell r="H259">
            <v>16.3491006</v>
          </cell>
          <cell r="I259">
            <v>64.434690599999996</v>
          </cell>
          <cell r="J259">
            <v>9.6652035899999991</v>
          </cell>
          <cell r="K259">
            <v>74.099894190000001</v>
          </cell>
          <cell r="L259">
            <v>88.919873027999998</v>
          </cell>
          <cell r="M259">
            <v>106.5</v>
          </cell>
          <cell r="N259">
            <v>107</v>
          </cell>
          <cell r="O259">
            <v>6.5</v>
          </cell>
        </row>
        <row r="260">
          <cell r="A260">
            <v>50000226</v>
          </cell>
          <cell r="B260" t="str">
            <v>Бактериологическое исследование воздуха закрытых помещений на плесневые грибы и дрожжи.</v>
          </cell>
          <cell r="C260">
            <v>77</v>
          </cell>
          <cell r="D260">
            <v>0.57999999999999996</v>
          </cell>
          <cell r="E260">
            <v>37.94679</v>
          </cell>
          <cell r="F260">
            <v>5.62</v>
          </cell>
          <cell r="G260">
            <v>43.566789999999997</v>
          </cell>
          <cell r="H260">
            <v>14.812708600000001</v>
          </cell>
          <cell r="I260">
            <v>58.379498599999998</v>
          </cell>
          <cell r="J260">
            <v>8.7569247899999993</v>
          </cell>
          <cell r="K260">
            <v>67.136423390000004</v>
          </cell>
          <cell r="L260">
            <v>80.563708068000011</v>
          </cell>
          <cell r="M260">
            <v>82.004999999999995</v>
          </cell>
          <cell r="N260">
            <v>82</v>
          </cell>
          <cell r="O260">
            <v>6.4999999999999947</v>
          </cell>
        </row>
        <row r="261">
          <cell r="A261">
            <v>50000227</v>
          </cell>
          <cell r="B261" t="str">
            <v>Бактериологическое исследование воздуха холодильных камер на плесень</v>
          </cell>
          <cell r="C261">
            <v>320</v>
          </cell>
          <cell r="D261">
            <v>0.57999999999999996</v>
          </cell>
          <cell r="E261">
            <v>37.94679</v>
          </cell>
          <cell r="F261">
            <v>13.7088</v>
          </cell>
          <cell r="G261">
            <v>51.655590000000004</v>
          </cell>
          <cell r="H261">
            <v>17.562900600000003</v>
          </cell>
          <cell r="I261">
            <v>69.21849060000001</v>
          </cell>
          <cell r="J261">
            <v>10.382773590000001</v>
          </cell>
          <cell r="K261">
            <v>79.601264190000009</v>
          </cell>
          <cell r="L261">
            <v>95.521517028000005</v>
          </cell>
          <cell r="M261">
            <v>340.8</v>
          </cell>
          <cell r="N261">
            <v>341</v>
          </cell>
          <cell r="O261">
            <v>6.5000000000000027</v>
          </cell>
        </row>
        <row r="262">
          <cell r="A262" t="str">
            <v>Лекарственные формы, парфюмерно-косметическая продукция, средства личной гигиены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</row>
        <row r="263">
          <cell r="A263">
            <v>50000147</v>
          </cell>
          <cell r="B263" t="str">
            <v>Бактериологическое исследование лекарственных форм на стерильность.</v>
          </cell>
          <cell r="C263">
            <v>165</v>
          </cell>
          <cell r="D263">
            <v>1.21</v>
          </cell>
          <cell r="E263">
            <v>79.164855000000003</v>
          </cell>
          <cell r="F263">
            <v>8.8842000000000017</v>
          </cell>
          <cell r="G263">
            <v>88.04905500000001</v>
          </cell>
          <cell r="H263">
            <v>29.936678700000005</v>
          </cell>
          <cell r="I263">
            <v>117.98573370000001</v>
          </cell>
          <cell r="J263">
            <v>17.697860055</v>
          </cell>
          <cell r="K263">
            <v>135.683593755</v>
          </cell>
          <cell r="L263">
            <v>162.82031250599999</v>
          </cell>
          <cell r="M263">
            <v>175.72499999999999</v>
          </cell>
          <cell r="N263">
            <v>176</v>
          </cell>
          <cell r="O263">
            <v>6.4999999999999964</v>
          </cell>
        </row>
        <row r="264">
          <cell r="A264">
            <v>50001094</v>
          </cell>
          <cell r="B264" t="str">
            <v>Бактериологическое исследование готовых лекарственных форм, вспомогательные материалы для приготовления лекарственных форм, аптечной посуды</v>
          </cell>
          <cell r="C264">
            <v>257</v>
          </cell>
          <cell r="D264">
            <v>2.63</v>
          </cell>
          <cell r="E264">
            <v>172.06906499999999</v>
          </cell>
          <cell r="F264">
            <v>21.83</v>
          </cell>
          <cell r="G264">
            <v>193.89906500000001</v>
          </cell>
          <cell r="H264">
            <v>65.925682100000003</v>
          </cell>
          <cell r="I264">
            <v>259.82474710000002</v>
          </cell>
          <cell r="J264">
            <v>38.973712065000001</v>
          </cell>
          <cell r="K264">
            <v>298.79845916500005</v>
          </cell>
          <cell r="L264">
            <v>358.55815099800009</v>
          </cell>
          <cell r="M264">
            <v>273.70499999999998</v>
          </cell>
          <cell r="N264">
            <v>274</v>
          </cell>
          <cell r="O264">
            <v>6.4999999999999929</v>
          </cell>
        </row>
        <row r="265">
          <cell r="A265">
            <v>50001118</v>
          </cell>
          <cell r="B265" t="str">
            <v>Бактериологическое исследование на пирогенообразующие микроорганизмы</v>
          </cell>
          <cell r="C265">
            <v>380</v>
          </cell>
          <cell r="D265">
            <v>0.38</v>
          </cell>
          <cell r="E265">
            <v>24.861689999999999</v>
          </cell>
          <cell r="F265">
            <v>7.5174000000000003</v>
          </cell>
          <cell r="G265">
            <v>32.379089999999998</v>
          </cell>
          <cell r="H265">
            <v>11.008890600000001</v>
          </cell>
          <cell r="I265">
            <v>43.387980599999999</v>
          </cell>
          <cell r="J265">
            <v>6.5081970899999995</v>
          </cell>
          <cell r="K265">
            <v>49.896177690000002</v>
          </cell>
          <cell r="L265">
            <v>59.875413227999999</v>
          </cell>
          <cell r="M265">
            <v>404.7</v>
          </cell>
          <cell r="N265">
            <v>405</v>
          </cell>
          <cell r="O265">
            <v>6.4999999999999973</v>
          </cell>
        </row>
        <row r="266">
          <cell r="A266">
            <v>50001119</v>
          </cell>
          <cell r="B266" t="str">
            <v>Бактериологическое исследование воды очищенной по фармакопее</v>
          </cell>
          <cell r="C266">
            <v>674</v>
          </cell>
          <cell r="D266">
            <v>1.58</v>
          </cell>
          <cell r="E266">
            <v>103.37229000000002</v>
          </cell>
          <cell r="F266">
            <v>19.992000000000001</v>
          </cell>
          <cell r="G266">
            <v>123.36429000000003</v>
          </cell>
          <cell r="H266">
            <v>41.943858600000013</v>
          </cell>
          <cell r="I266">
            <v>165.30814860000004</v>
          </cell>
          <cell r="J266">
            <v>24.796222290000006</v>
          </cell>
          <cell r="K266">
            <v>190.10437089000004</v>
          </cell>
          <cell r="L266">
            <v>228.12524506800005</v>
          </cell>
          <cell r="M266">
            <v>717.81</v>
          </cell>
          <cell r="N266">
            <v>718</v>
          </cell>
          <cell r="O266">
            <v>6.499999999999992</v>
          </cell>
        </row>
        <row r="267">
          <cell r="A267">
            <v>50000064</v>
          </cell>
          <cell r="B267" t="str">
            <v>Бактериологическое исследованиеводы для инекций  и воды для гемодиализа по фармакопее</v>
          </cell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>
            <v>718</v>
          </cell>
          <cell r="O267"/>
        </row>
        <row r="268">
          <cell r="A268">
            <v>50001120</v>
          </cell>
          <cell r="B268" t="str">
            <v>Определение  микробиологической чистоты лекарственных средств.</v>
          </cell>
          <cell r="C268">
            <v>640</v>
          </cell>
          <cell r="D268">
            <v>3.13</v>
          </cell>
          <cell r="E268">
            <v>204.78181499999999</v>
          </cell>
          <cell r="F268">
            <v>47.042400000000001</v>
          </cell>
          <cell r="G268">
            <v>251.82421499999998</v>
          </cell>
          <cell r="H268">
            <v>85.620233099999993</v>
          </cell>
          <cell r="I268">
            <v>337.44444809999999</v>
          </cell>
          <cell r="J268">
            <v>50.616667215</v>
          </cell>
          <cell r="K268">
            <v>388.061115315</v>
          </cell>
          <cell r="L268">
            <v>465.67333837799998</v>
          </cell>
          <cell r="M268">
            <v>681.6</v>
          </cell>
          <cell r="N268">
            <v>682</v>
          </cell>
          <cell r="O268">
            <v>6.5000000000000027</v>
          </cell>
        </row>
        <row r="269">
          <cell r="A269">
            <v>50000175</v>
          </cell>
          <cell r="B269" t="str">
            <v>Бактериологическое исследование лечебной грязи.</v>
          </cell>
          <cell r="C269">
            <v>655</v>
          </cell>
          <cell r="D269">
            <v>3.96</v>
          </cell>
          <cell r="E269">
            <v>259.08498000000003</v>
          </cell>
          <cell r="F269">
            <v>27.5808</v>
          </cell>
          <cell r="G269">
            <v>286.66578000000004</v>
          </cell>
          <cell r="H269">
            <v>97.466365200000027</v>
          </cell>
          <cell r="I269">
            <v>384.13214520000008</v>
          </cell>
          <cell r="J269">
            <v>57.619821780000009</v>
          </cell>
          <cell r="K269">
            <v>441.75196698000008</v>
          </cell>
          <cell r="L269">
            <v>530.10236037600009</v>
          </cell>
          <cell r="M269">
            <v>697.57500000000005</v>
          </cell>
          <cell r="N269">
            <v>698</v>
          </cell>
          <cell r="O269">
            <v>6.5000000000000071</v>
          </cell>
        </row>
        <row r="270">
          <cell r="A270">
            <v>50000005</v>
          </cell>
          <cell r="B270" t="str">
            <v>Бактериологическое исследование средств личной гигиены</v>
          </cell>
          <cell r="C270">
            <v>1706</v>
          </cell>
          <cell r="D270">
            <v>2.88</v>
          </cell>
          <cell r="E270">
            <v>188.42544000000001</v>
          </cell>
          <cell r="F270">
            <v>652.13700000000006</v>
          </cell>
          <cell r="G270">
            <v>840.56244000000004</v>
          </cell>
          <cell r="H270">
            <v>285.79122960000001</v>
          </cell>
          <cell r="I270">
            <v>1126.3536696000001</v>
          </cell>
          <cell r="J270">
            <v>168.95305044</v>
          </cell>
          <cell r="K270">
            <v>1295.3067200400001</v>
          </cell>
          <cell r="L270">
            <v>1554.3680640480002</v>
          </cell>
          <cell r="M270">
            <v>1816.89</v>
          </cell>
          <cell r="N270">
            <v>1817</v>
          </cell>
          <cell r="O270">
            <v>6.5000000000000053</v>
          </cell>
        </row>
        <row r="271">
          <cell r="A271">
            <v>50001130</v>
          </cell>
          <cell r="B271" t="str">
            <v>Бактериологическое исследование парфюмерно-косметической продукции.</v>
          </cell>
          <cell r="C271">
            <v>1706</v>
          </cell>
          <cell r="D271">
            <v>2.88</v>
          </cell>
          <cell r="E271">
            <v>188.42544000000001</v>
          </cell>
          <cell r="F271">
            <v>652.13700000000006</v>
          </cell>
          <cell r="G271">
            <v>840.56244000000004</v>
          </cell>
          <cell r="H271">
            <v>285.79122960000001</v>
          </cell>
          <cell r="I271">
            <v>1126.3536696000001</v>
          </cell>
          <cell r="J271">
            <v>168.95305044</v>
          </cell>
          <cell r="K271">
            <v>1295.3067200400001</v>
          </cell>
          <cell r="L271">
            <v>1554.3680640480002</v>
          </cell>
          <cell r="M271">
            <v>1816.89</v>
          </cell>
          <cell r="N271">
            <v>1817</v>
          </cell>
          <cell r="O271">
            <v>6.5000000000000053</v>
          </cell>
        </row>
        <row r="272">
          <cell r="A272">
            <v>50000020</v>
          </cell>
          <cell r="B272" t="str">
            <v>Бактериологическое исследование игрушек</v>
          </cell>
          <cell r="C272">
            <v>1060</v>
          </cell>
          <cell r="D272">
            <v>2.88</v>
          </cell>
          <cell r="E272">
            <v>188.42544000000001</v>
          </cell>
          <cell r="F272">
            <v>346.13700000000006</v>
          </cell>
          <cell r="G272">
            <v>534.56244000000004</v>
          </cell>
          <cell r="H272">
            <v>181.75122960000002</v>
          </cell>
          <cell r="I272">
            <v>716.31366960000003</v>
          </cell>
          <cell r="J272">
            <v>107.44705044</v>
          </cell>
          <cell r="K272">
            <v>823.76072004000002</v>
          </cell>
          <cell r="L272">
            <v>988.51286404799998</v>
          </cell>
          <cell r="M272">
            <v>1128.9000000000001</v>
          </cell>
          <cell r="N272">
            <v>1129</v>
          </cell>
          <cell r="O272">
            <v>6.5000000000000089</v>
          </cell>
        </row>
        <row r="273">
          <cell r="A273" t="str">
            <v>Смывы с объектов внешней среды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</row>
        <row r="274">
          <cell r="A274">
            <v>50000053</v>
          </cell>
          <cell r="B274" t="str">
            <v>Бактериологическое исследование смывов на БГКП/ ОКБ/ E.coli/энтеробактерии</v>
          </cell>
          <cell r="C274">
            <v>80</v>
          </cell>
          <cell r="D274">
            <v>0.38</v>
          </cell>
          <cell r="E274">
            <v>24.861689999999999</v>
          </cell>
          <cell r="F274">
            <v>12.17</v>
          </cell>
          <cell r="G274">
            <v>37.031689999999998</v>
          </cell>
          <cell r="H274">
            <v>12.5907746</v>
          </cell>
          <cell r="I274">
            <v>49.622464600000001</v>
          </cell>
          <cell r="J274">
            <v>7.4433696899999999</v>
          </cell>
          <cell r="K274">
            <v>57.065834289999998</v>
          </cell>
          <cell r="L274">
            <v>68.479001147999995</v>
          </cell>
          <cell r="M274">
            <v>85.2</v>
          </cell>
          <cell r="N274">
            <v>85</v>
          </cell>
          <cell r="O274">
            <v>6.5000000000000027</v>
          </cell>
        </row>
        <row r="275">
          <cell r="A275">
            <v>50000171</v>
          </cell>
          <cell r="B275" t="str">
            <v>Бактериологическое исследование смывов на стафилококк S.aureus.</v>
          </cell>
          <cell r="C275">
            <v>126</v>
          </cell>
          <cell r="D275">
            <v>0.71</v>
          </cell>
          <cell r="E275">
            <v>46.452104999999996</v>
          </cell>
          <cell r="F275">
            <v>23.245799999999999</v>
          </cell>
          <cell r="G275">
            <v>69.697904999999992</v>
          </cell>
          <cell r="H275">
            <v>23.6972877</v>
          </cell>
          <cell r="I275">
            <v>93.395192699999996</v>
          </cell>
          <cell r="J275">
            <v>14.009278904999999</v>
          </cell>
          <cell r="K275">
            <v>107.404471605</v>
          </cell>
          <cell r="L275">
            <v>128.88536592599999</v>
          </cell>
          <cell r="M275">
            <v>134.19</v>
          </cell>
          <cell r="N275">
            <v>135</v>
          </cell>
          <cell r="O275">
            <v>6.4999999999999991</v>
          </cell>
        </row>
        <row r="276">
          <cell r="A276">
            <v>50000164</v>
          </cell>
          <cell r="B276" t="str">
            <v>Бактериологическое исследование смывов на патогенную микрофлору</v>
          </cell>
          <cell r="C276">
            <v>250</v>
          </cell>
          <cell r="D276">
            <v>1.54</v>
          </cell>
          <cell r="E276">
            <v>100.75527000000001</v>
          </cell>
          <cell r="F276">
            <v>24.051599999999997</v>
          </cell>
          <cell r="G276">
            <v>124.80687</v>
          </cell>
          <cell r="H276">
            <v>42.434335800000007</v>
          </cell>
          <cell r="I276">
            <v>167.24120580000002</v>
          </cell>
          <cell r="J276">
            <v>25.086180870000003</v>
          </cell>
          <cell r="K276">
            <v>192.32738667000001</v>
          </cell>
          <cell r="L276">
            <v>230.79286400400002</v>
          </cell>
          <cell r="M276">
            <v>266.25</v>
          </cell>
          <cell r="N276">
            <v>270</v>
          </cell>
          <cell r="O276">
            <v>6.5</v>
          </cell>
        </row>
        <row r="277">
          <cell r="A277">
            <v>50000165</v>
          </cell>
          <cell r="B277" t="str">
            <v>Бактериологическое исследование смывов на ОМЧ (КМАФАнМ, МАФАМ).</v>
          </cell>
          <cell r="C277">
            <v>83</v>
          </cell>
          <cell r="D277">
            <v>0.42</v>
          </cell>
          <cell r="E277">
            <v>27.478710000000003</v>
          </cell>
          <cell r="F277">
            <v>7.6601999999999997</v>
          </cell>
          <cell r="G277">
            <v>35.138910000000003</v>
          </cell>
          <cell r="H277">
            <v>11.947229400000001</v>
          </cell>
          <cell r="I277">
            <v>47.086139400000008</v>
          </cell>
          <cell r="J277">
            <v>7.0629209100000008</v>
          </cell>
          <cell r="K277">
            <v>54.14906031000001</v>
          </cell>
          <cell r="L277">
            <v>64.978872372000012</v>
          </cell>
          <cell r="M277">
            <v>88.394999999999996</v>
          </cell>
          <cell r="N277">
            <v>88</v>
          </cell>
          <cell r="O277">
            <v>6.4999999999999947</v>
          </cell>
        </row>
        <row r="278">
          <cell r="A278">
            <v>50001095</v>
          </cell>
          <cell r="B278" t="str">
            <v>Бактериологическое исследование смывов на дрожжи, плесень.</v>
          </cell>
          <cell r="C278">
            <v>125</v>
          </cell>
          <cell r="D278">
            <v>0.5</v>
          </cell>
          <cell r="E278">
            <v>32.71275</v>
          </cell>
          <cell r="F278">
            <v>7.7826000000000004</v>
          </cell>
          <cell r="G278">
            <v>40.495350000000002</v>
          </cell>
          <cell r="H278">
            <v>13.768419000000002</v>
          </cell>
          <cell r="I278">
            <v>54.263769000000003</v>
          </cell>
          <cell r="J278">
            <v>8.1395653499999998</v>
          </cell>
          <cell r="K278">
            <v>62.403334350000002</v>
          </cell>
          <cell r="L278">
            <v>74.884001220000002</v>
          </cell>
          <cell r="M278">
            <v>133.125</v>
          </cell>
          <cell r="N278">
            <v>133</v>
          </cell>
          <cell r="O278">
            <v>6.5</v>
          </cell>
        </row>
        <row r="279">
          <cell r="A279">
            <v>50000172</v>
          </cell>
          <cell r="B279" t="str">
            <v>Бактериологическое исследование смывов на  протеи.</v>
          </cell>
          <cell r="C279">
            <v>87</v>
          </cell>
          <cell r="D279">
            <v>0.71</v>
          </cell>
          <cell r="E279">
            <v>46.452104999999996</v>
          </cell>
          <cell r="F279">
            <v>11.21</v>
          </cell>
          <cell r="G279">
            <v>57.662104999999997</v>
          </cell>
          <cell r="H279">
            <v>19.605115699999999</v>
          </cell>
          <cell r="I279">
            <v>77.267220699999996</v>
          </cell>
          <cell r="J279">
            <v>11.590083105</v>
          </cell>
          <cell r="K279">
            <v>88.857303805000001</v>
          </cell>
          <cell r="L279">
            <v>106.628764566</v>
          </cell>
          <cell r="M279">
            <v>92.655000000000001</v>
          </cell>
          <cell r="N279">
            <v>93</v>
          </cell>
          <cell r="O279">
            <v>6.5000000000000018</v>
          </cell>
        </row>
        <row r="280">
          <cell r="A280">
            <v>50001121</v>
          </cell>
          <cell r="B280" t="str">
            <v>Бактериологическое исследование смывов из холодильных камер на  плесень.</v>
          </cell>
          <cell r="C280">
            <v>135</v>
          </cell>
          <cell r="D280">
            <v>0.5</v>
          </cell>
          <cell r="E280">
            <v>32.71275</v>
          </cell>
          <cell r="F280">
            <v>14.4534</v>
          </cell>
          <cell r="G280">
            <v>47.166150000000002</v>
          </cell>
          <cell r="H280">
            <v>16.036491000000002</v>
          </cell>
          <cell r="I280">
            <v>63.202641</v>
          </cell>
          <cell r="J280">
            <v>9.4803961499999989</v>
          </cell>
          <cell r="K280">
            <v>72.683037150000004</v>
          </cell>
          <cell r="L280">
            <v>87.219644580000008</v>
          </cell>
          <cell r="M280">
            <v>143.77500000000001</v>
          </cell>
          <cell r="N280">
            <v>144</v>
          </cell>
          <cell r="O280">
            <v>6.5000000000000044</v>
          </cell>
        </row>
        <row r="281">
          <cell r="A281">
            <v>50000223</v>
          </cell>
          <cell r="B281" t="str">
            <v>Бактериологическое исследование смывов на легионеллы.</v>
          </cell>
          <cell r="C281">
            <v>1150</v>
          </cell>
          <cell r="D281">
            <v>1.21</v>
          </cell>
          <cell r="E281">
            <v>79.164855000000003</v>
          </cell>
          <cell r="F281">
            <v>483.5514</v>
          </cell>
          <cell r="G281">
            <v>562.71625500000005</v>
          </cell>
          <cell r="H281">
            <v>191.32352670000003</v>
          </cell>
          <cell r="I281">
            <v>754.03978170000005</v>
          </cell>
          <cell r="J281">
            <v>113.10596725500001</v>
          </cell>
          <cell r="K281">
            <v>867.14574895500004</v>
          </cell>
          <cell r="L281">
            <v>1040.5748987460001</v>
          </cell>
          <cell r="M281">
            <v>1224.75</v>
          </cell>
          <cell r="N281">
            <v>1225</v>
          </cell>
          <cell r="O281">
            <v>6.5</v>
          </cell>
        </row>
        <row r="282">
          <cell r="A282">
            <v>50000055</v>
          </cell>
          <cell r="B282" t="str">
            <v>Бактериологическое исследование смывов с эндоскопического оборудования</v>
          </cell>
          <cell r="C282">
            <v>505</v>
          </cell>
          <cell r="D282">
            <v>3.42</v>
          </cell>
          <cell r="E282">
            <v>223.75521000000001</v>
          </cell>
          <cell r="F282">
            <v>27.08</v>
          </cell>
          <cell r="G282">
            <v>250.83521000000002</v>
          </cell>
          <cell r="H282">
            <v>85.283971400000013</v>
          </cell>
          <cell r="I282">
            <v>336.1191814</v>
          </cell>
          <cell r="J282">
            <v>50.41787721</v>
          </cell>
          <cell r="K282">
            <v>386.53705861000003</v>
          </cell>
          <cell r="L282">
            <v>463.84447033200001</v>
          </cell>
          <cell r="M282">
            <v>537.82500000000005</v>
          </cell>
          <cell r="N282">
            <v>538</v>
          </cell>
          <cell r="O282">
            <v>6.5000000000000089</v>
          </cell>
        </row>
        <row r="283">
          <cell r="A283">
            <v>50000056</v>
          </cell>
          <cell r="B283" t="str">
            <v>Бактериологическое исследование смывов на синегнойную палочку</v>
          </cell>
          <cell r="C283">
            <v>0</v>
          </cell>
          <cell r="D283">
            <v>0.5</v>
          </cell>
          <cell r="E283">
            <v>32.71275</v>
          </cell>
          <cell r="F283">
            <v>0</v>
          </cell>
          <cell r="G283">
            <v>32.71275</v>
          </cell>
          <cell r="H283">
            <v>11.122335000000001</v>
          </cell>
          <cell r="I283">
            <v>43.835084999999999</v>
          </cell>
          <cell r="J283">
            <v>6.5752627499999994</v>
          </cell>
          <cell r="K283">
            <v>50.41034775</v>
          </cell>
          <cell r="L283">
            <v>60.4924173</v>
          </cell>
          <cell r="M283">
            <v>0</v>
          </cell>
          <cell r="N283">
            <v>80</v>
          </cell>
          <cell r="O283"/>
        </row>
        <row r="284">
          <cell r="A284">
            <v>50000057</v>
          </cell>
          <cell r="B284" t="str">
            <v>Бактериологическое исследование рук персонала</v>
          </cell>
          <cell r="C284">
            <v>0</v>
          </cell>
          <cell r="D284">
            <v>1.2</v>
          </cell>
          <cell r="E284">
            <v>78.510599999999997</v>
          </cell>
          <cell r="F284">
            <v>0</v>
          </cell>
          <cell r="G284">
            <v>78.510599999999997</v>
          </cell>
          <cell r="H284">
            <v>26.693604000000001</v>
          </cell>
          <cell r="I284">
            <v>105.204204</v>
          </cell>
          <cell r="J284">
            <v>15.7806306</v>
          </cell>
          <cell r="K284">
            <v>120.9848346</v>
          </cell>
          <cell r="L284">
            <v>145.18180151999999</v>
          </cell>
          <cell r="M284">
            <v>0</v>
          </cell>
          <cell r="N284">
            <v>146</v>
          </cell>
          <cell r="O284"/>
        </row>
        <row r="285">
          <cell r="A285" t="str">
            <v>Клинический материал</v>
          </cell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</row>
        <row r="286">
          <cell r="A286">
            <v>50001097</v>
          </cell>
          <cell r="B286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v>
          </cell>
          <cell r="C286">
            <v>670</v>
          </cell>
          <cell r="D286">
            <v>2.63</v>
          </cell>
          <cell r="E286">
            <v>172.06906499999999</v>
          </cell>
          <cell r="F286">
            <v>135.22999999999999</v>
          </cell>
          <cell r="G286">
            <v>307.29906499999998</v>
          </cell>
          <cell r="H286">
            <v>104.4816821</v>
          </cell>
          <cell r="I286">
            <v>411.78074709999999</v>
          </cell>
          <cell r="J286">
            <v>61.767112064999992</v>
          </cell>
          <cell r="K286">
            <v>473.54785916499998</v>
          </cell>
          <cell r="L286">
            <v>568.25743099800002</v>
          </cell>
          <cell r="M286">
            <v>713.55</v>
          </cell>
          <cell r="N286">
            <v>670</v>
          </cell>
          <cell r="O286">
            <v>6.4999999999999929</v>
          </cell>
        </row>
        <row r="287">
          <cell r="A287">
            <v>50000054</v>
          </cell>
          <cell r="B287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>
            <v>574</v>
          </cell>
          <cell r="O287"/>
        </row>
        <row r="288">
          <cell r="A288">
            <v>50001098</v>
          </cell>
          <cell r="B288" t="str">
            <v>Бактериологическое исследование отделяемого зева, носа на стафилококк (1 исследование)</v>
          </cell>
          <cell r="C288">
            <v>178</v>
          </cell>
          <cell r="D288">
            <v>1.04</v>
          </cell>
          <cell r="E288">
            <v>68.04252000000001</v>
          </cell>
          <cell r="F288">
            <v>22.388999999999999</v>
          </cell>
          <cell r="G288">
            <v>90.431520000000006</v>
          </cell>
          <cell r="H288">
            <v>30.746716800000005</v>
          </cell>
          <cell r="I288">
            <v>121.17823680000001</v>
          </cell>
          <cell r="J288">
            <v>18.176735520000001</v>
          </cell>
          <cell r="K288">
            <v>139.35497232</v>
          </cell>
          <cell r="L288">
            <v>167.22596678400001</v>
          </cell>
          <cell r="M288">
            <v>189.57</v>
          </cell>
          <cell r="N288">
            <v>178</v>
          </cell>
          <cell r="O288">
            <v>6.4999999999999964</v>
          </cell>
        </row>
        <row r="289">
          <cell r="A289">
            <v>50000193</v>
          </cell>
          <cell r="B289" t="str">
            <v>Бактериологическое исследование чувствительности к химиотерапевтическим препаратам</v>
          </cell>
          <cell r="C289">
            <v>96</v>
          </cell>
          <cell r="D289">
            <v>0.54</v>
          </cell>
          <cell r="E289">
            <v>35.329770000000003</v>
          </cell>
          <cell r="F289">
            <v>79.814999999999998</v>
          </cell>
          <cell r="G289">
            <v>115.14476999999999</v>
          </cell>
          <cell r="H289">
            <v>39.149221799999999</v>
          </cell>
          <cell r="I289">
            <v>154.29399179999999</v>
          </cell>
          <cell r="J289">
            <v>23.144098769999996</v>
          </cell>
          <cell r="K289">
            <v>177.43809056999999</v>
          </cell>
          <cell r="L289">
            <v>212.92570868399997</v>
          </cell>
          <cell r="M289">
            <v>102.24</v>
          </cell>
          <cell r="N289">
            <v>96</v>
          </cell>
          <cell r="O289">
            <v>6.4999999999999947</v>
          </cell>
        </row>
        <row r="290">
          <cell r="A290">
            <v>50000194</v>
          </cell>
          <cell r="B290" t="str">
            <v xml:space="preserve">Бактериологическое исследование на возбудителей дифтерии (1 исследование).  </v>
          </cell>
          <cell r="C290">
            <v>266</v>
          </cell>
          <cell r="D290">
            <v>1.01</v>
          </cell>
          <cell r="E290">
            <v>66.079755000000006</v>
          </cell>
          <cell r="F290">
            <v>44.696400000000004</v>
          </cell>
          <cell r="G290">
            <v>110.77615500000002</v>
          </cell>
          <cell r="H290">
            <v>37.663892700000005</v>
          </cell>
          <cell r="I290">
            <v>148.44004770000004</v>
          </cell>
          <cell r="J290">
            <v>22.266007155000004</v>
          </cell>
          <cell r="K290">
            <v>170.70605485500005</v>
          </cell>
          <cell r="L290">
            <v>204.84726582600007</v>
          </cell>
          <cell r="M290">
            <v>283.29000000000002</v>
          </cell>
          <cell r="N290">
            <v>266</v>
          </cell>
          <cell r="O290">
            <v>6.5000000000000071</v>
          </cell>
        </row>
        <row r="291">
          <cell r="A291">
            <v>50000195</v>
          </cell>
          <cell r="B291" t="str">
            <v>Бактериологическое исследование на возбудителей коклюша и паракоклюша.</v>
          </cell>
          <cell r="C291">
            <v>130</v>
          </cell>
          <cell r="D291">
            <v>1.01</v>
          </cell>
          <cell r="E291">
            <v>66.079755000000006</v>
          </cell>
          <cell r="F291">
            <v>3.9167999999999998</v>
          </cell>
          <cell r="G291">
            <v>69.996555000000001</v>
          </cell>
          <cell r="H291">
            <v>23.798828700000001</v>
          </cell>
          <cell r="I291">
            <v>93.795383700000002</v>
          </cell>
          <cell r="J291">
            <v>14.069307555</v>
          </cell>
          <cell r="K291">
            <v>107.864691255</v>
          </cell>
          <cell r="L291">
            <v>129.43762950600001</v>
          </cell>
          <cell r="M291">
            <v>138.44999999999999</v>
          </cell>
          <cell r="N291">
            <v>130</v>
          </cell>
          <cell r="O291">
            <v>6.499999999999992</v>
          </cell>
        </row>
        <row r="292">
          <cell r="A292">
            <v>50000197</v>
          </cell>
          <cell r="B292" t="str">
            <v>Бактериологическое исследование на менингококк</v>
          </cell>
          <cell r="C292">
            <v>182</v>
          </cell>
          <cell r="D292">
            <v>1.38</v>
          </cell>
          <cell r="E292">
            <v>90.287189999999995</v>
          </cell>
          <cell r="F292">
            <v>12.903</v>
          </cell>
          <cell r="G292">
            <v>103.19019</v>
          </cell>
          <cell r="H292">
            <v>35.084664600000004</v>
          </cell>
          <cell r="I292">
            <v>138.2748546</v>
          </cell>
          <cell r="J292">
            <v>20.741228189999998</v>
          </cell>
          <cell r="K292">
            <v>159.01608278999998</v>
          </cell>
          <cell r="L292">
            <v>190.81929934799999</v>
          </cell>
          <cell r="M292">
            <v>193.83</v>
          </cell>
          <cell r="N292">
            <v>182</v>
          </cell>
          <cell r="O292">
            <v>6.5000000000000071</v>
          </cell>
        </row>
        <row r="293">
          <cell r="A293">
            <v>50000198</v>
          </cell>
          <cell r="B293" t="str">
            <v xml:space="preserve">Бактериологическое исследование на кишечную группу инфекций.  </v>
          </cell>
          <cell r="C293">
            <v>176</v>
          </cell>
          <cell r="D293">
            <v>1.38</v>
          </cell>
          <cell r="E293">
            <v>90.287189999999995</v>
          </cell>
          <cell r="F293">
            <v>24.21</v>
          </cell>
          <cell r="G293">
            <v>114.49718999999999</v>
          </cell>
          <cell r="H293">
            <v>38.929044599999997</v>
          </cell>
          <cell r="I293">
            <v>153.42623459999999</v>
          </cell>
          <cell r="J293">
            <v>23.013935189999998</v>
          </cell>
          <cell r="K293">
            <v>176.44016978999997</v>
          </cell>
          <cell r="L293">
            <v>211.72820374799997</v>
          </cell>
          <cell r="M293">
            <v>187.44</v>
          </cell>
          <cell r="N293">
            <v>176</v>
          </cell>
          <cell r="O293">
            <v>6.4999999999999991</v>
          </cell>
        </row>
        <row r="294">
          <cell r="A294">
            <v>50000058</v>
          </cell>
          <cell r="B294" t="str">
            <v>Бактериологическое исследование на  энтеропатогенные эшерихии</v>
          </cell>
          <cell r="C294">
            <v>270</v>
          </cell>
          <cell r="D294">
            <v>1.88</v>
          </cell>
          <cell r="E294">
            <v>122.99994000000001</v>
          </cell>
          <cell r="F294">
            <v>20.04</v>
          </cell>
          <cell r="G294">
            <v>143.03994</v>
          </cell>
          <cell r="H294">
            <v>48.633579600000004</v>
          </cell>
          <cell r="I294">
            <v>191.67351960000002</v>
          </cell>
          <cell r="J294">
            <v>28.751027940000004</v>
          </cell>
          <cell r="K294">
            <v>220.42454754000002</v>
          </cell>
          <cell r="L294">
            <v>264.50945704800006</v>
          </cell>
          <cell r="M294">
            <v>287.55</v>
          </cell>
          <cell r="N294">
            <v>270</v>
          </cell>
          <cell r="O294">
            <v>6.5000000000000044</v>
          </cell>
        </row>
        <row r="295">
          <cell r="A295">
            <v>50001100</v>
          </cell>
          <cell r="B295" t="str">
            <v>Бактериологическое исследование крови на гемокультуру.</v>
          </cell>
          <cell r="C295">
            <v>196</v>
          </cell>
          <cell r="D295">
            <v>1.38</v>
          </cell>
          <cell r="E295">
            <v>90.287189999999995</v>
          </cell>
          <cell r="F295">
            <v>14.0046</v>
          </cell>
          <cell r="G295">
            <v>104.29178999999999</v>
          </cell>
          <cell r="H295">
            <v>35.459208599999997</v>
          </cell>
          <cell r="I295">
            <v>139.7509986</v>
          </cell>
          <cell r="J295">
            <v>20.96264979</v>
          </cell>
          <cell r="K295">
            <v>160.71364839</v>
          </cell>
          <cell r="L295">
            <v>192.856378068</v>
          </cell>
          <cell r="M295">
            <v>208.74</v>
          </cell>
          <cell r="N295">
            <v>196</v>
          </cell>
          <cell r="O295">
            <v>6.5000000000000044</v>
          </cell>
        </row>
        <row r="296">
          <cell r="A296">
            <v>50001107</v>
          </cell>
          <cell r="B296" t="str">
            <v>Бактериологическое исследование крови на стерильность</v>
          </cell>
          <cell r="C296">
            <v>204</v>
          </cell>
          <cell r="D296">
            <v>2.21</v>
          </cell>
          <cell r="E296">
            <v>144.59035499999999</v>
          </cell>
          <cell r="F296">
            <v>165.12</v>
          </cell>
          <cell r="G296">
            <v>309.71035499999999</v>
          </cell>
          <cell r="H296">
            <v>105.30152070000001</v>
          </cell>
          <cell r="I296">
            <v>415.01187570000002</v>
          </cell>
          <cell r="J296">
            <v>62.251781354999999</v>
          </cell>
          <cell r="K296">
            <v>477.26365705500001</v>
          </cell>
          <cell r="L296">
            <v>572.71638846600001</v>
          </cell>
          <cell r="M296">
            <v>217.26</v>
          </cell>
          <cell r="N296">
            <v>204</v>
          </cell>
          <cell r="O296">
            <v>6.4999999999999964</v>
          </cell>
        </row>
        <row r="297">
          <cell r="A297">
            <v>50001101</v>
          </cell>
          <cell r="B297" t="str">
            <v xml:space="preserve">Бактериологическое исследование на дисбактериоз. </v>
          </cell>
          <cell r="C297">
            <v>852</v>
          </cell>
          <cell r="D297">
            <v>8.5399999999999991</v>
          </cell>
          <cell r="E297">
            <v>558.73376999999994</v>
          </cell>
          <cell r="F297">
            <v>140.26</v>
          </cell>
          <cell r="G297">
            <v>698.99376999999993</v>
          </cell>
          <cell r="H297">
            <v>237.65788179999998</v>
          </cell>
          <cell r="I297">
            <v>936.65165179999985</v>
          </cell>
          <cell r="J297">
            <v>140.49774776999996</v>
          </cell>
          <cell r="K297">
            <v>1077.1493995699998</v>
          </cell>
          <cell r="L297">
            <v>1292.5792794839997</v>
          </cell>
          <cell r="M297">
            <v>907.38</v>
          </cell>
          <cell r="N297">
            <v>852</v>
          </cell>
          <cell r="O297">
            <v>6.4999999999999991</v>
          </cell>
        </row>
        <row r="298">
          <cell r="A298">
            <v>50001112</v>
          </cell>
          <cell r="B298" t="str">
            <v>Определение устойчивости микроорганизмов к дезинфектантам</v>
          </cell>
          <cell r="C298">
            <v>248</v>
          </cell>
          <cell r="D298">
            <v>1.54</v>
          </cell>
          <cell r="E298">
            <v>100.75527000000001</v>
          </cell>
          <cell r="F298">
            <v>7.5174000000000003</v>
          </cell>
          <cell r="G298">
            <v>108.27267000000001</v>
          </cell>
          <cell r="H298">
            <v>36.812707800000005</v>
          </cell>
          <cell r="I298">
            <v>145.0853778</v>
          </cell>
          <cell r="J298">
            <v>21.76280667</v>
          </cell>
          <cell r="K298">
            <v>166.84818447000001</v>
          </cell>
          <cell r="L298">
            <v>200.217821364</v>
          </cell>
          <cell r="M298">
            <v>264.12</v>
          </cell>
          <cell r="N298">
            <v>264</v>
          </cell>
          <cell r="O298">
            <v>6.5000000000000018</v>
          </cell>
        </row>
        <row r="299">
          <cell r="A299">
            <v>50001320</v>
          </cell>
          <cell r="B299" t="str">
            <v>Бактериологическое исследование кала на условно-патогенную микрофлору</v>
          </cell>
          <cell r="C299">
            <v>633</v>
          </cell>
          <cell r="D299">
            <v>3.54</v>
          </cell>
          <cell r="E299">
            <v>231.60626999999999</v>
          </cell>
          <cell r="F299">
            <v>27.672599999999999</v>
          </cell>
          <cell r="G299">
            <v>259.27886999999998</v>
          </cell>
          <cell r="H299">
            <v>88.154815799999994</v>
          </cell>
          <cell r="I299">
            <v>347.43368579999998</v>
          </cell>
          <cell r="J299">
            <v>52.115052869999992</v>
          </cell>
          <cell r="K299">
            <v>399.54873866999998</v>
          </cell>
          <cell r="L299">
            <v>479.45848640399998</v>
          </cell>
          <cell r="M299">
            <v>674.14499999999998</v>
          </cell>
          <cell r="N299">
            <v>633</v>
          </cell>
          <cell r="O299">
            <v>6.4999999999999973</v>
          </cell>
        </row>
        <row r="300">
          <cell r="A300">
            <v>50001321</v>
          </cell>
          <cell r="B300" t="str">
            <v>Бактериологическое исследование клинического материала на дрожжевые грибы рода Candida</v>
          </cell>
          <cell r="C300">
            <v>182</v>
          </cell>
          <cell r="D300">
            <v>0.5</v>
          </cell>
          <cell r="E300">
            <v>32.71275</v>
          </cell>
          <cell r="F300">
            <v>59.394599999999997</v>
          </cell>
          <cell r="G300">
            <v>92.107349999999997</v>
          </cell>
          <cell r="H300">
            <v>31.316499</v>
          </cell>
          <cell r="I300">
            <v>123.42384899999999</v>
          </cell>
          <cell r="J300">
            <v>18.513577349999998</v>
          </cell>
          <cell r="K300">
            <v>141.93742634999998</v>
          </cell>
          <cell r="L300">
            <v>170.32491161999997</v>
          </cell>
          <cell r="M300">
            <v>193.83</v>
          </cell>
          <cell r="N300">
            <v>182</v>
          </cell>
          <cell r="O300">
            <v>6.5000000000000071</v>
          </cell>
        </row>
        <row r="301">
          <cell r="A301" t="str">
            <v>Серологические исследования</v>
          </cell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</row>
        <row r="302">
          <cell r="A302">
            <v>50001102</v>
          </cell>
          <cell r="B302" t="str">
            <v>Серологическое исследование на коклюш, паракоклюш с одним диагностикумом</v>
          </cell>
          <cell r="C302">
            <v>193</v>
          </cell>
          <cell r="D302">
            <v>0.38</v>
          </cell>
          <cell r="E302">
            <v>24.861689999999999</v>
          </cell>
          <cell r="F302">
            <v>79.56</v>
          </cell>
          <cell r="G302">
            <v>104.42169</v>
          </cell>
          <cell r="H302">
            <v>35.503374600000001</v>
          </cell>
          <cell r="I302">
            <v>139.92506459999998</v>
          </cell>
          <cell r="J302">
            <v>20.988759689999998</v>
          </cell>
          <cell r="K302">
            <v>160.91382428999998</v>
          </cell>
          <cell r="L302">
            <v>193.09658914799996</v>
          </cell>
          <cell r="M302">
            <v>205.54499999999999</v>
          </cell>
          <cell r="N302">
            <v>193</v>
          </cell>
          <cell r="O302">
            <v>6.4999999999999929</v>
          </cell>
        </row>
        <row r="303">
          <cell r="A303">
            <v>50001322</v>
          </cell>
          <cell r="B303" t="str">
            <v>Серологическое исследование на тиф и паратифы с одним диагностикумом (реакция Видаля)</v>
          </cell>
          <cell r="C303">
            <v>193</v>
          </cell>
          <cell r="D303">
            <v>0.38</v>
          </cell>
          <cell r="E303">
            <v>24.861689999999999</v>
          </cell>
          <cell r="F303">
            <v>54.57</v>
          </cell>
          <cell r="G303">
            <v>79.431690000000003</v>
          </cell>
          <cell r="H303">
            <v>27.006774600000004</v>
          </cell>
          <cell r="I303">
            <v>106.4384646</v>
          </cell>
          <cell r="J303">
            <v>15.96576969</v>
          </cell>
          <cell r="K303">
            <v>122.40423429000001</v>
          </cell>
          <cell r="L303">
            <v>146.88508114800001</v>
          </cell>
          <cell r="M303">
            <v>205.54499999999999</v>
          </cell>
          <cell r="N303">
            <v>193</v>
          </cell>
          <cell r="O303">
            <v>6.4999999999999929</v>
          </cell>
        </row>
        <row r="304">
          <cell r="A304">
            <v>50000059</v>
          </cell>
          <cell r="B304" t="str">
            <v>Серологическое исследование на брюшной тиф</v>
          </cell>
          <cell r="C304">
            <v>210</v>
          </cell>
          <cell r="D304">
            <v>0.46</v>
          </cell>
          <cell r="E304">
            <v>30.095730000000003</v>
          </cell>
          <cell r="F304">
            <v>58.43</v>
          </cell>
          <cell r="G304">
            <v>88.52573000000001</v>
          </cell>
          <cell r="H304">
            <v>30.098748200000006</v>
          </cell>
          <cell r="I304">
            <v>118.62447820000001</v>
          </cell>
          <cell r="J304">
            <v>17.79367173</v>
          </cell>
          <cell r="K304">
            <v>136.41814993000003</v>
          </cell>
          <cell r="L304">
            <v>163.70177991600002</v>
          </cell>
          <cell r="M304">
            <v>223.65</v>
          </cell>
          <cell r="N304">
            <v>210</v>
          </cell>
          <cell r="O304">
            <v>6.5000000000000027</v>
          </cell>
        </row>
        <row r="305">
          <cell r="A305">
            <v>50000060</v>
          </cell>
          <cell r="B305" t="str">
            <v>Серологическое исследование с одним диагностикумом (дифтерия, столбняк)</v>
          </cell>
          <cell r="C305">
            <v>178</v>
          </cell>
          <cell r="D305">
            <v>1.1299999999999999</v>
          </cell>
          <cell r="E305">
            <v>73.930814999999996</v>
          </cell>
          <cell r="F305">
            <v>18.91</v>
          </cell>
          <cell r="G305">
            <v>92.840814999999992</v>
          </cell>
          <cell r="H305">
            <v>31.565877099999998</v>
          </cell>
          <cell r="I305">
            <v>124.40669209999999</v>
          </cell>
          <cell r="J305">
            <v>18.661003814999997</v>
          </cell>
          <cell r="K305">
            <v>143.06769591499997</v>
          </cell>
          <cell r="L305">
            <v>171.68123509799997</v>
          </cell>
          <cell r="M305">
            <v>189.57</v>
          </cell>
          <cell r="N305">
            <v>178</v>
          </cell>
          <cell r="O305">
            <v>6.4999999999999964</v>
          </cell>
        </row>
        <row r="306">
          <cell r="A306">
            <v>50000061</v>
          </cell>
          <cell r="B306" t="str">
            <v>Серологическое исследование с одним  диагностикумом (сальмонелезный, шигеллезный, менингококковым)</v>
          </cell>
          <cell r="C306">
            <v>226</v>
          </cell>
          <cell r="D306">
            <v>0.46</v>
          </cell>
          <cell r="E306">
            <v>30.095730000000003</v>
          </cell>
          <cell r="F306">
            <v>68.040000000000006</v>
          </cell>
          <cell r="G306">
            <v>98.135730000000009</v>
          </cell>
          <cell r="H306">
            <v>33.366148200000005</v>
          </cell>
          <cell r="I306">
            <v>131.50187820000002</v>
          </cell>
          <cell r="J306">
            <v>19.725281730000003</v>
          </cell>
          <cell r="K306">
            <v>151.22715993000003</v>
          </cell>
          <cell r="L306">
            <v>181.47259191600003</v>
          </cell>
          <cell r="M306">
            <v>240.69</v>
          </cell>
          <cell r="N306">
            <v>226</v>
          </cell>
          <cell r="O306">
            <v>6.4999999999999991</v>
          </cell>
        </row>
        <row r="307">
          <cell r="A307" t="str">
            <v>Стерилизация, контроль стерилизации</v>
          </cell>
          <cell r="B307"/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</row>
        <row r="308">
          <cell r="A308">
            <v>50001323</v>
          </cell>
          <cell r="B308" t="str">
            <v>Микробиологические исследования по контролю качества камерной дезинфекции (9 биотестов)</v>
          </cell>
          <cell r="C308">
            <v>768</v>
          </cell>
          <cell r="D308">
            <v>2.2599999999999998</v>
          </cell>
          <cell r="E308">
            <v>147.86162999999999</v>
          </cell>
          <cell r="F308">
            <v>172.4718</v>
          </cell>
          <cell r="G308">
            <v>320.33343000000002</v>
          </cell>
          <cell r="H308">
            <v>108.91336620000001</v>
          </cell>
          <cell r="I308">
            <v>429.24679620000006</v>
          </cell>
          <cell r="J308">
            <v>64.387019430000009</v>
          </cell>
          <cell r="K308">
            <v>493.63381563000007</v>
          </cell>
          <cell r="L308">
            <v>592.36057875600011</v>
          </cell>
          <cell r="M308">
            <v>817.92</v>
          </cell>
          <cell r="N308">
            <v>768</v>
          </cell>
          <cell r="O308">
            <v>6.4999999999999947</v>
          </cell>
        </row>
        <row r="309">
          <cell r="A309">
            <v>50001324</v>
          </cell>
          <cell r="B309" t="str">
            <v>Микробиологические исследования по контролю качества камерной дезинфекции (15 биотестов)</v>
          </cell>
          <cell r="C309">
            <v>1215</v>
          </cell>
          <cell r="D309">
            <v>3.77</v>
          </cell>
          <cell r="E309">
            <v>246.654135</v>
          </cell>
          <cell r="F309">
            <v>389.51760000000002</v>
          </cell>
          <cell r="G309">
            <v>636.17173500000001</v>
          </cell>
          <cell r="H309">
            <v>216.29838990000002</v>
          </cell>
          <cell r="I309">
            <v>852.47012489999997</v>
          </cell>
          <cell r="J309">
            <v>127.87051873499999</v>
          </cell>
          <cell r="K309">
            <v>980.34064363499999</v>
          </cell>
          <cell r="L309">
            <v>1176.408772362</v>
          </cell>
          <cell r="M309">
            <v>1293.9749999999999</v>
          </cell>
          <cell r="N309">
            <v>1215</v>
          </cell>
          <cell r="O309">
            <v>6.499999999999992</v>
          </cell>
        </row>
        <row r="310">
          <cell r="A310">
            <v>50000062</v>
          </cell>
          <cell r="B310" t="str">
            <v>Биологический контроль работы воздушного стерилизатора (5 тестов)</v>
          </cell>
          <cell r="C310">
            <v>1215</v>
          </cell>
          <cell r="D310">
            <v>8.5</v>
          </cell>
          <cell r="E310">
            <v>556.11675000000002</v>
          </cell>
          <cell r="F310">
            <v>91.46</v>
          </cell>
          <cell r="G310">
            <v>647.57675000000006</v>
          </cell>
          <cell r="H310">
            <v>220.17609500000003</v>
          </cell>
          <cell r="I310">
            <v>867.75284500000009</v>
          </cell>
          <cell r="J310">
            <v>130.16292675</v>
          </cell>
          <cell r="K310">
            <v>997.91577175000009</v>
          </cell>
          <cell r="L310">
            <v>1197.4989261000001</v>
          </cell>
          <cell r="M310">
            <v>1293.9749999999999</v>
          </cell>
          <cell r="N310">
            <v>1215</v>
          </cell>
          <cell r="O310">
            <v>6.499999999999992</v>
          </cell>
        </row>
        <row r="311">
          <cell r="A311">
            <v>50000953</v>
          </cell>
          <cell r="B311" t="str">
            <v>Биологический контроль работы парового стерилизатора ( 5 тестов)</v>
          </cell>
          <cell r="C311">
            <v>1153</v>
          </cell>
          <cell r="D311">
            <v>7.02</v>
          </cell>
          <cell r="E311">
            <v>459.28701000000001</v>
          </cell>
          <cell r="F311">
            <v>91.463400000000007</v>
          </cell>
          <cell r="G311">
            <v>550.75040999999999</v>
          </cell>
          <cell r="H311">
            <v>187.25513940000002</v>
          </cell>
          <cell r="I311">
            <v>738.00554940000006</v>
          </cell>
          <cell r="J311">
            <v>110.70083241</v>
          </cell>
          <cell r="K311">
            <v>848.70638181000004</v>
          </cell>
          <cell r="L311">
            <v>1018.447658172</v>
          </cell>
          <cell r="M311">
            <v>1227.9449999999999</v>
          </cell>
          <cell r="N311">
            <v>1200</v>
          </cell>
          <cell r="O311">
            <v>6.4999999999999947</v>
          </cell>
        </row>
        <row r="312">
          <cell r="A312">
            <v>51000177</v>
          </cell>
          <cell r="B312" t="str">
            <v>Стерилизация изделий медицинского назначения (1 цикл)</v>
          </cell>
          <cell r="C312">
            <v>250</v>
          </cell>
          <cell r="D312">
            <v>0.3</v>
          </cell>
          <cell r="E312">
            <v>19.627649999999999</v>
          </cell>
          <cell r="F312">
            <v>5.3040000000000003</v>
          </cell>
          <cell r="G312">
            <v>24.931649999999998</v>
          </cell>
          <cell r="H312">
            <v>8.4767609999999998</v>
          </cell>
          <cell r="I312">
            <v>33.408411000000001</v>
          </cell>
          <cell r="J312">
            <v>5.0112616499999998</v>
          </cell>
          <cell r="K312">
            <v>38.419672650000003</v>
          </cell>
          <cell r="L312">
            <v>46.103607180000004</v>
          </cell>
          <cell r="M312">
            <v>266.25</v>
          </cell>
          <cell r="N312">
            <v>266</v>
          </cell>
          <cell r="O312">
            <v>6.5</v>
          </cell>
        </row>
        <row r="313">
          <cell r="A313">
            <v>50001328</v>
          </cell>
          <cell r="B313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13">
            <v>150</v>
          </cell>
          <cell r="D313">
            <v>1.3</v>
          </cell>
          <cell r="E313">
            <v>85.053150000000002</v>
          </cell>
          <cell r="F313">
            <v>0</v>
          </cell>
          <cell r="G313">
            <v>85.053150000000002</v>
          </cell>
          <cell r="H313">
            <v>28.918071000000001</v>
          </cell>
          <cell r="I313">
            <v>113.971221</v>
          </cell>
          <cell r="J313">
            <v>17.095683149999999</v>
          </cell>
          <cell r="K313">
            <v>131.06690415</v>
          </cell>
          <cell r="L313">
            <v>157.28028498</v>
          </cell>
          <cell r="M313">
            <v>159.75</v>
          </cell>
          <cell r="N313">
            <v>160</v>
          </cell>
          <cell r="O313">
            <v>6.5</v>
          </cell>
        </row>
        <row r="314">
          <cell r="A314" t="str">
            <v>Исследование на стерильность</v>
          </cell>
          <cell r="B314"/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</row>
        <row r="315">
          <cell r="A315">
            <v>50000063</v>
          </cell>
          <cell r="B315" t="str">
            <v>Бактериологическое исследование материала, хирургических инструментов, белья, эндоскопов на стерильность</v>
          </cell>
          <cell r="C315">
            <v>158</v>
          </cell>
          <cell r="D315">
            <v>1.21</v>
          </cell>
          <cell r="E315">
            <v>79.164855000000003</v>
          </cell>
          <cell r="F315">
            <v>0</v>
          </cell>
          <cell r="G315">
            <v>79.164855000000003</v>
          </cell>
          <cell r="H315">
            <v>26.916050700000003</v>
          </cell>
          <cell r="I315">
            <v>106.0809057</v>
          </cell>
          <cell r="J315">
            <v>15.912135854999999</v>
          </cell>
          <cell r="K315">
            <v>121.993041555</v>
          </cell>
          <cell r="L315">
            <v>146.39164986600002</v>
          </cell>
          <cell r="M315">
            <v>168.27</v>
          </cell>
          <cell r="N315">
            <v>170</v>
          </cell>
          <cell r="O315">
            <v>6.5000000000000071</v>
          </cell>
        </row>
        <row r="316">
          <cell r="A316" t="str">
            <v>Обучение</v>
          </cell>
          <cell r="B316"/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</row>
        <row r="317">
          <cell r="A317">
            <v>50000031</v>
          </cell>
          <cell r="B317" t="str">
            <v>Обучение методам микробиологического исследования воды, пищевых продуктов, смывов, воздуха по программе с практикой.</v>
          </cell>
          <cell r="C317">
            <v>10000</v>
          </cell>
          <cell r="D317">
            <v>75</v>
          </cell>
          <cell r="E317">
            <v>4906.9125000000004</v>
          </cell>
          <cell r="F317">
            <v>0</v>
          </cell>
          <cell r="G317">
            <v>4906.9125000000004</v>
          </cell>
          <cell r="H317">
            <v>1668.3502500000002</v>
          </cell>
          <cell r="I317">
            <v>6575.2627500000008</v>
          </cell>
          <cell r="J317">
            <v>986.28941250000003</v>
          </cell>
          <cell r="K317">
            <v>7561.552162500001</v>
          </cell>
          <cell r="L317">
            <v>9073.8625950000023</v>
          </cell>
          <cell r="M317">
            <v>10650</v>
          </cell>
          <cell r="N317">
            <v>10000</v>
          </cell>
          <cell r="O317">
            <v>6.5</v>
          </cell>
        </row>
        <row r="318">
          <cell r="A318" t="str">
            <v>Исследования методом ИФА</v>
          </cell>
          <cell r="B318"/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</row>
        <row r="319">
          <cell r="A319">
            <v>50001330</v>
          </cell>
          <cell r="B319" t="str">
            <v>Определение остаточного количества антибиотиков в пищевых продуктах (на один антибиотик) методом ИФА</v>
          </cell>
          <cell r="C319">
            <v>3100</v>
          </cell>
          <cell r="D319">
            <v>1</v>
          </cell>
          <cell r="E319">
            <v>65.4255</v>
          </cell>
          <cell r="F319">
            <v>1862.5404000000001</v>
          </cell>
          <cell r="G319">
            <v>1927.9659000000001</v>
          </cell>
          <cell r="H319">
            <v>655.50840600000015</v>
          </cell>
          <cell r="I319">
            <v>2583.4743060000001</v>
          </cell>
          <cell r="J319">
            <v>387.52114590000002</v>
          </cell>
          <cell r="K319">
            <v>2970.9954519000003</v>
          </cell>
          <cell r="L319">
            <v>3565.1945422800004</v>
          </cell>
          <cell r="M319">
            <v>3301.5</v>
          </cell>
          <cell r="N319">
            <v>3100</v>
          </cell>
          <cell r="O319">
            <v>6.5</v>
          </cell>
        </row>
        <row r="320">
          <cell r="A320" t="str">
            <v>Исследования методом разделенного импеданса</v>
          </cell>
          <cell r="B320"/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</row>
        <row r="321">
          <cell r="A321">
            <v>50000028</v>
          </cell>
          <cell r="B321" t="str">
            <v>Бактериологическое исследование на КМАФАнМ</v>
          </cell>
          <cell r="C321">
            <v>215</v>
          </cell>
          <cell r="D321">
            <v>0.71</v>
          </cell>
          <cell r="E321">
            <v>46.452104999999996</v>
          </cell>
          <cell r="F321">
            <v>26.061</v>
          </cell>
          <cell r="G321">
            <v>72.513104999999996</v>
          </cell>
          <cell r="H321">
            <v>24.6544557</v>
          </cell>
          <cell r="I321">
            <v>97.167560699999996</v>
          </cell>
          <cell r="J321">
            <v>14.575134104999998</v>
          </cell>
          <cell r="K321">
            <v>111.742694805</v>
          </cell>
          <cell r="L321">
            <v>134.09123376600002</v>
          </cell>
          <cell r="M321">
            <v>228.97499999999999</v>
          </cell>
          <cell r="N321">
            <v>229</v>
          </cell>
          <cell r="O321">
            <v>6.4999999999999973</v>
          </cell>
        </row>
        <row r="322">
          <cell r="A322">
            <v>50000029</v>
          </cell>
          <cell r="B322" t="str">
            <v>Бактериологическое исследование на листерии</v>
          </cell>
          <cell r="C322">
            <v>330</v>
          </cell>
          <cell r="D322">
            <v>1.88</v>
          </cell>
          <cell r="E322">
            <v>122.99994000000001</v>
          </cell>
          <cell r="F322">
            <v>51.867000000000004</v>
          </cell>
          <cell r="G322">
            <v>174.86694</v>
          </cell>
          <cell r="H322">
            <v>59.454759600000003</v>
          </cell>
          <cell r="I322">
            <v>234.32169959999999</v>
          </cell>
          <cell r="J322">
            <v>35.148254939999994</v>
          </cell>
          <cell r="K322">
            <v>269.46995454</v>
          </cell>
          <cell r="L322">
            <v>323.36394544799998</v>
          </cell>
          <cell r="M322">
            <v>351.45</v>
          </cell>
          <cell r="N322">
            <v>351</v>
          </cell>
          <cell r="O322">
            <v>6.4999999999999964</v>
          </cell>
        </row>
        <row r="323">
          <cell r="A323">
            <v>50000030</v>
          </cell>
          <cell r="B323" t="str">
            <v>Исследование на патогенную микрофлору, в т.ч. сальмонеллы</v>
          </cell>
          <cell r="C323">
            <v>330</v>
          </cell>
          <cell r="D323">
            <v>1.88</v>
          </cell>
          <cell r="E323">
            <v>122.99994000000001</v>
          </cell>
          <cell r="F323">
            <v>39.800400000000003</v>
          </cell>
          <cell r="G323">
            <v>162.80034000000001</v>
          </cell>
          <cell r="H323">
            <v>55.352115600000005</v>
          </cell>
          <cell r="I323">
            <v>218.1524556</v>
          </cell>
          <cell r="J323">
            <v>32.722868339999998</v>
          </cell>
          <cell r="K323">
            <v>250.87532393999999</v>
          </cell>
          <cell r="L323">
            <v>301.05038872799997</v>
          </cell>
          <cell r="M323">
            <v>351.45</v>
          </cell>
          <cell r="N323">
            <v>351</v>
          </cell>
          <cell r="O323">
            <v>6.4999999999999964</v>
          </cell>
        </row>
        <row r="324">
          <cell r="A324" t="str">
            <v>Прочие</v>
          </cell>
          <cell r="B324"/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</row>
        <row r="325">
          <cell r="A325">
            <v>50000040</v>
          </cell>
          <cell r="B325" t="str">
            <v>Бактериологический количественный контроль питательных сред</v>
          </cell>
          <cell r="C325">
            <v>986</v>
          </cell>
          <cell r="D325">
            <v>3</v>
          </cell>
          <cell r="E325">
            <v>196.2765</v>
          </cell>
          <cell r="F325">
            <v>346.07</v>
          </cell>
          <cell r="G325">
            <v>542.34649999999999</v>
          </cell>
          <cell r="H325">
            <v>184.39781000000002</v>
          </cell>
          <cell r="I325">
            <v>726.74431000000004</v>
          </cell>
          <cell r="J325">
            <v>109.0116465</v>
          </cell>
          <cell r="K325">
            <v>835.75595650000002</v>
          </cell>
          <cell r="L325">
            <v>1002.9071478000001</v>
          </cell>
          <cell r="M325">
            <v>1050.0899999999999</v>
          </cell>
          <cell r="N325">
            <v>1050</v>
          </cell>
          <cell r="O325">
            <v>6.499999999999992</v>
          </cell>
        </row>
        <row r="326">
          <cell r="A326" t="str">
            <v xml:space="preserve">Лаборатория  физико-химических методов исследования  </v>
          </cell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</row>
        <row r="327">
          <cell r="A327" t="str">
            <v>Санитарно-гигиенические исследования продовольственного сырья и пищевых продуктов</v>
          </cell>
          <cell r="B327"/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</row>
        <row r="328">
          <cell r="A328">
            <v>60000005</v>
          </cell>
          <cell r="B328" t="str">
            <v>Определение жирно-кислотного состава-масла растительные, жиры животных, продукты их переработки</v>
          </cell>
          <cell r="C328">
            <v>2495</v>
          </cell>
          <cell r="D328">
            <v>10.3</v>
          </cell>
          <cell r="E328">
            <v>906.82477200000017</v>
          </cell>
          <cell r="F328">
            <v>206.45820000000001</v>
          </cell>
          <cell r="G328">
            <v>1113.2829720000002</v>
          </cell>
          <cell r="H328">
            <v>378.5162104800001</v>
          </cell>
          <cell r="I328">
            <v>1491.7991824800004</v>
          </cell>
          <cell r="J328">
            <v>223.76987737200005</v>
          </cell>
          <cell r="K328">
            <v>1715.5690598520005</v>
          </cell>
          <cell r="L328">
            <v>2058.6828718224006</v>
          </cell>
          <cell r="M328">
            <v>2657.1750000000002</v>
          </cell>
          <cell r="N328">
            <v>2657</v>
          </cell>
          <cell r="O328">
            <v>6.5000000000000071</v>
          </cell>
        </row>
        <row r="329">
          <cell r="A329">
            <v>60000122</v>
          </cell>
          <cell r="B329" t="str">
            <v>Определение массовой доли транс-изомеров жирных кислот - продукты переработки растительных масел и животных жиров</v>
          </cell>
          <cell r="C329">
            <v>0</v>
          </cell>
          <cell r="D329">
            <v>10.3</v>
          </cell>
          <cell r="E329">
            <v>906.82477200000017</v>
          </cell>
          <cell r="F329">
            <v>206.46</v>
          </cell>
          <cell r="G329">
            <v>1113.2847720000002</v>
          </cell>
          <cell r="H329">
            <v>378.51682248000009</v>
          </cell>
          <cell r="I329">
            <v>1491.8015944800004</v>
          </cell>
          <cell r="J329">
            <v>223.77023917200006</v>
          </cell>
          <cell r="K329">
            <v>1715.5718336520004</v>
          </cell>
          <cell r="L329">
            <v>2058.6862003824003</v>
          </cell>
          <cell r="M329">
            <v>0</v>
          </cell>
          <cell r="N329">
            <v>2657</v>
          </cell>
          <cell r="O329">
            <v>100</v>
          </cell>
        </row>
        <row r="330">
          <cell r="A330">
            <v>60000123</v>
          </cell>
          <cell r="B330" t="str">
            <v>Определение массовой доли молочного жира - спреды и смеси топлёные</v>
          </cell>
          <cell r="C330">
            <v>0</v>
          </cell>
          <cell r="D330">
            <v>10.3</v>
          </cell>
          <cell r="E330">
            <v>906.82477200000017</v>
          </cell>
          <cell r="F330">
            <v>206.46</v>
          </cell>
          <cell r="G330">
            <v>1113.2847720000002</v>
          </cell>
          <cell r="H330">
            <v>378.51682248000009</v>
          </cell>
          <cell r="I330">
            <v>1491.8015944800004</v>
          </cell>
          <cell r="J330">
            <v>223.77023917200006</v>
          </cell>
          <cell r="K330">
            <v>1715.5718336520004</v>
          </cell>
          <cell r="L330">
            <v>2058.6862003824003</v>
          </cell>
          <cell r="M330">
            <v>0</v>
          </cell>
          <cell r="N330">
            <v>2657</v>
          </cell>
          <cell r="O330">
            <v>100</v>
          </cell>
        </row>
        <row r="331">
          <cell r="A331">
            <v>60000111</v>
          </cell>
          <cell r="B331" t="str">
            <v>Определение ферропримесей в сахаре.</v>
          </cell>
          <cell r="C331">
            <v>126</v>
          </cell>
          <cell r="D331">
            <v>0.67</v>
          </cell>
          <cell r="E331">
            <v>58.987630800000012</v>
          </cell>
          <cell r="F331">
            <v>0</v>
          </cell>
          <cell r="G331">
            <v>58.987630800000012</v>
          </cell>
          <cell r="H331">
            <v>20.055794472000006</v>
          </cell>
          <cell r="I331">
            <v>79.043425272000022</v>
          </cell>
          <cell r="J331">
            <v>11.856513790800003</v>
          </cell>
          <cell r="K331">
            <v>90.89993906280003</v>
          </cell>
          <cell r="L331">
            <v>109.07992687536003</v>
          </cell>
          <cell r="M331">
            <v>134.19</v>
          </cell>
          <cell r="N331">
            <v>134</v>
          </cell>
          <cell r="O331">
            <v>6.4999999999999991</v>
          </cell>
        </row>
        <row r="332">
          <cell r="A332">
            <v>60000112</v>
          </cell>
          <cell r="B332" t="str">
            <v>Определение массовой доли редуцирующих веществ в сахаре.</v>
          </cell>
          <cell r="C332">
            <v>362</v>
          </cell>
          <cell r="D332">
            <v>2</v>
          </cell>
          <cell r="E332">
            <v>176.08248000000003</v>
          </cell>
          <cell r="F332">
            <v>23.001000000000001</v>
          </cell>
          <cell r="G332">
            <v>199.08348000000004</v>
          </cell>
          <cell r="H332">
            <v>67.688383200000018</v>
          </cell>
          <cell r="I332">
            <v>266.77186320000004</v>
          </cell>
          <cell r="J332">
            <v>40.015779480000006</v>
          </cell>
          <cell r="K332">
            <v>306.78764268000003</v>
          </cell>
          <cell r="L332">
            <v>368.14517121600005</v>
          </cell>
          <cell r="M332">
            <v>385.53</v>
          </cell>
          <cell r="N332">
            <v>386</v>
          </cell>
          <cell r="O332">
            <v>6.499999999999992</v>
          </cell>
        </row>
        <row r="333">
          <cell r="A333">
            <v>60000113</v>
          </cell>
          <cell r="B333" t="str">
            <v>Определение цветности сахара.</v>
          </cell>
          <cell r="C333">
            <v>199</v>
          </cell>
          <cell r="D333">
            <v>1</v>
          </cell>
          <cell r="E333">
            <v>88.041240000000016</v>
          </cell>
          <cell r="F333">
            <v>0.24479999999999999</v>
          </cell>
          <cell r="G333">
            <v>88.286040000000014</v>
          </cell>
          <cell r="H333">
            <v>30.017253600000007</v>
          </cell>
          <cell r="I333">
            <v>118.30329360000002</v>
          </cell>
          <cell r="J333">
            <v>17.745494040000001</v>
          </cell>
          <cell r="K333">
            <v>136.04878764000003</v>
          </cell>
          <cell r="L333">
            <v>163.25854516800004</v>
          </cell>
          <cell r="M333">
            <v>211.935</v>
          </cell>
          <cell r="N333">
            <v>212</v>
          </cell>
          <cell r="O333">
            <v>6.5000000000000018</v>
          </cell>
        </row>
        <row r="334">
          <cell r="A334">
            <v>60000114</v>
          </cell>
          <cell r="B334" t="str">
            <v>Определение внешнего вида, запаха, вкуса и чистоты раствора сахара.</v>
          </cell>
          <cell r="C334">
            <v>80</v>
          </cell>
          <cell r="D334">
            <v>0.5</v>
          </cell>
          <cell r="E334">
            <v>44.020620000000008</v>
          </cell>
          <cell r="F334">
            <v>0</v>
          </cell>
          <cell r="G334">
            <v>44.020620000000008</v>
          </cell>
          <cell r="H334">
            <v>14.967010800000004</v>
          </cell>
          <cell r="I334">
            <v>58.987630800000012</v>
          </cell>
          <cell r="J334">
            <v>8.8481446200000011</v>
          </cell>
          <cell r="K334">
            <v>67.835775420000019</v>
          </cell>
          <cell r="L334">
            <v>81.402930504000025</v>
          </cell>
          <cell r="M334">
            <v>85.2</v>
          </cell>
          <cell r="N334">
            <v>85</v>
          </cell>
          <cell r="O334">
            <v>6.5000000000000027</v>
          </cell>
        </row>
        <row r="335">
          <cell r="A335">
            <v>60000115</v>
          </cell>
          <cell r="B335" t="str">
            <v>Определение массовой доли мелочи в сахаре-рафинаде.</v>
          </cell>
          <cell r="C335">
            <v>80</v>
          </cell>
          <cell r="D335">
            <v>1</v>
          </cell>
          <cell r="E335">
            <v>88.041240000000016</v>
          </cell>
          <cell r="F335">
            <v>0</v>
          </cell>
          <cell r="G335">
            <v>88.041240000000016</v>
          </cell>
          <cell r="H335">
            <v>29.934021600000008</v>
          </cell>
          <cell r="I335">
            <v>117.97526160000002</v>
          </cell>
          <cell r="J335">
            <v>17.696289240000002</v>
          </cell>
          <cell r="K335">
            <v>135.67155084000004</v>
          </cell>
          <cell r="L335">
            <v>162.80586100800005</v>
          </cell>
          <cell r="M335">
            <v>85.2</v>
          </cell>
          <cell r="N335">
            <v>85</v>
          </cell>
          <cell r="O335">
            <v>6.5000000000000027</v>
          </cell>
        </row>
        <row r="336">
          <cell r="A336">
            <v>60000222</v>
          </cell>
          <cell r="B336" t="str">
            <v>Определение органолептических показателей продовольственного сырья, пищевых продуктов.</v>
          </cell>
          <cell r="C336">
            <v>90</v>
          </cell>
          <cell r="D336">
            <v>1.2</v>
          </cell>
          <cell r="E336">
            <v>105.64948800000001</v>
          </cell>
          <cell r="F336">
            <v>0</v>
          </cell>
          <cell r="G336">
            <v>105.64948800000001</v>
          </cell>
          <cell r="H336">
            <v>35.920825920000006</v>
          </cell>
          <cell r="I336">
            <v>141.57031392000002</v>
          </cell>
          <cell r="J336">
            <v>21.235547088000001</v>
          </cell>
          <cell r="K336">
            <v>162.80586100800002</v>
          </cell>
          <cell r="L336">
            <v>195.36703320960004</v>
          </cell>
          <cell r="M336">
            <v>95.85</v>
          </cell>
          <cell r="N336">
            <v>103</v>
          </cell>
          <cell r="O336">
            <v>6.4999999999999929</v>
          </cell>
        </row>
        <row r="337">
          <cell r="A337">
            <v>60000223</v>
          </cell>
          <cell r="B337" t="str">
            <v>Определение массовой доли экстрактивных веществ в кофе.</v>
          </cell>
          <cell r="C337">
            <v>241</v>
          </cell>
          <cell r="D337">
            <v>2.42</v>
          </cell>
          <cell r="E337">
            <v>213.0598008</v>
          </cell>
          <cell r="F337">
            <v>0</v>
          </cell>
          <cell r="G337">
            <v>213.0598008</v>
          </cell>
          <cell r="H337">
            <v>72.440332272000006</v>
          </cell>
          <cell r="I337">
            <v>285.50013307200004</v>
          </cell>
          <cell r="J337">
            <v>42.825019960800006</v>
          </cell>
          <cell r="K337">
            <v>328.32515303280002</v>
          </cell>
          <cell r="L337">
            <v>393.99018363936</v>
          </cell>
          <cell r="M337">
            <v>256.66500000000002</v>
          </cell>
          <cell r="N337">
            <v>257</v>
          </cell>
          <cell r="O337">
            <v>6.5000000000000089</v>
          </cell>
        </row>
        <row r="338">
          <cell r="A338">
            <v>60000224</v>
          </cell>
          <cell r="B338" t="str">
            <v>Определение массовой доли экстрактивных водорастворимых веществ в чае.</v>
          </cell>
          <cell r="C338">
            <v>271</v>
          </cell>
          <cell r="D338">
            <v>2.42</v>
          </cell>
          <cell r="E338">
            <v>213.0598008</v>
          </cell>
          <cell r="F338">
            <v>0</v>
          </cell>
          <cell r="G338">
            <v>213.0598008</v>
          </cell>
          <cell r="H338">
            <v>72.440332272000006</v>
          </cell>
          <cell r="I338">
            <v>285.50013307200004</v>
          </cell>
          <cell r="J338">
            <v>42.825019960800006</v>
          </cell>
          <cell r="K338">
            <v>328.32515303280002</v>
          </cell>
          <cell r="L338">
            <v>393.99018363936</v>
          </cell>
          <cell r="M338">
            <v>288.61500000000001</v>
          </cell>
          <cell r="N338">
            <v>289</v>
          </cell>
          <cell r="O338">
            <v>6.5000000000000027</v>
          </cell>
        </row>
        <row r="339">
          <cell r="A339">
            <v>60000225</v>
          </cell>
          <cell r="B339" t="str">
            <v>Определение массовой доли белка в продовольственном сырье, пищевых продуктов.</v>
          </cell>
          <cell r="C339">
            <v>590</v>
          </cell>
          <cell r="D339">
            <v>4.33</v>
          </cell>
          <cell r="E339">
            <v>381.21856919999999</v>
          </cell>
          <cell r="F339">
            <v>21.48</v>
          </cell>
          <cell r="G339">
            <v>402.69856920000001</v>
          </cell>
          <cell r="H339">
            <v>136.917513528</v>
          </cell>
          <cell r="I339">
            <v>539.61608272800004</v>
          </cell>
          <cell r="J339">
            <v>80.942412409200003</v>
          </cell>
          <cell r="K339">
            <v>620.5584951372</v>
          </cell>
          <cell r="L339">
            <v>744.67019416463995</v>
          </cell>
          <cell r="M339">
            <v>628.35</v>
          </cell>
          <cell r="N339">
            <v>628</v>
          </cell>
          <cell r="O339">
            <v>6.5000000000000044</v>
          </cell>
        </row>
        <row r="340">
          <cell r="A340">
            <v>60000226</v>
          </cell>
          <cell r="B340" t="str">
            <v>Расчет одного блюда на калорийность по Экземплярскому.</v>
          </cell>
          <cell r="C340">
            <v>178</v>
          </cell>
          <cell r="D340">
            <v>1.5</v>
          </cell>
          <cell r="E340">
            <v>132.06186000000002</v>
          </cell>
          <cell r="F340">
            <v>0</v>
          </cell>
          <cell r="G340">
            <v>132.06186000000002</v>
          </cell>
          <cell r="H340">
            <v>44.901032400000013</v>
          </cell>
          <cell r="I340">
            <v>176.96289240000004</v>
          </cell>
          <cell r="J340">
            <v>26.544433860000005</v>
          </cell>
          <cell r="K340">
            <v>203.50732626000004</v>
          </cell>
          <cell r="L340">
            <v>244.20879151200006</v>
          </cell>
          <cell r="M340">
            <v>189.57</v>
          </cell>
          <cell r="N340">
            <v>190</v>
          </cell>
          <cell r="O340">
            <v>6.4999999999999964</v>
          </cell>
        </row>
        <row r="341">
          <cell r="A341">
            <v>60000229</v>
          </cell>
          <cell r="B341" t="str">
            <v>Определение массовой доли осадка в растительном масле.</v>
          </cell>
          <cell r="C341">
            <v>201</v>
          </cell>
          <cell r="D341">
            <v>2.25</v>
          </cell>
          <cell r="E341">
            <v>198.09279000000001</v>
          </cell>
          <cell r="F341">
            <v>46.26</v>
          </cell>
          <cell r="G341">
            <v>244.35279</v>
          </cell>
          <cell r="H341">
            <v>83.079948600000009</v>
          </cell>
          <cell r="I341">
            <v>327.43273859999999</v>
          </cell>
          <cell r="J341">
            <v>49.114910789999996</v>
          </cell>
          <cell r="K341">
            <v>376.54764939</v>
          </cell>
          <cell r="L341">
            <v>451.85717926799998</v>
          </cell>
          <cell r="M341">
            <v>214.065</v>
          </cell>
          <cell r="N341">
            <v>214</v>
          </cell>
          <cell r="O341">
            <v>6.4999999999999991</v>
          </cell>
        </row>
        <row r="342">
          <cell r="A342">
            <v>60000231</v>
          </cell>
          <cell r="B342" t="str">
            <v>Определение доли влаги и сухих веществ при определенной температуре и фиксированном времени в пищевых продуктах.</v>
          </cell>
          <cell r="C342">
            <v>201</v>
          </cell>
          <cell r="D342">
            <v>1.33</v>
          </cell>
          <cell r="E342">
            <v>117.09484920000003</v>
          </cell>
          <cell r="F342">
            <v>0</v>
          </cell>
          <cell r="G342">
            <v>117.09484920000003</v>
          </cell>
          <cell r="H342">
            <v>39.812248728000014</v>
          </cell>
          <cell r="I342">
            <v>156.90709792800004</v>
          </cell>
          <cell r="J342">
            <v>23.536064689200007</v>
          </cell>
          <cell r="K342">
            <v>180.44316261720004</v>
          </cell>
          <cell r="L342">
            <v>216.53179514064004</v>
          </cell>
          <cell r="M342">
            <v>214.065</v>
          </cell>
          <cell r="N342">
            <v>214</v>
          </cell>
          <cell r="O342">
            <v>6.4999999999999991</v>
          </cell>
        </row>
        <row r="343">
          <cell r="A343">
            <v>60000232</v>
          </cell>
          <cell r="B343" t="str">
            <v xml:space="preserve">Определение содержания этилового спирта в продуктах переработки плодов и овощей </v>
          </cell>
          <cell r="C343">
            <v>551</v>
          </cell>
          <cell r="D343">
            <v>3</v>
          </cell>
          <cell r="E343">
            <v>264.12372000000005</v>
          </cell>
          <cell r="F343">
            <v>5.0490000000000004</v>
          </cell>
          <cell r="G343">
            <v>269.17272000000003</v>
          </cell>
          <cell r="H343">
            <v>91.518724800000015</v>
          </cell>
          <cell r="I343">
            <v>360.69144480000006</v>
          </cell>
          <cell r="J343">
            <v>54.103716720000008</v>
          </cell>
          <cell r="K343">
            <v>414.79516152000008</v>
          </cell>
          <cell r="L343">
            <v>497.75419382400008</v>
          </cell>
          <cell r="M343">
            <v>586.81500000000005</v>
          </cell>
          <cell r="N343">
            <v>587</v>
          </cell>
          <cell r="O343">
            <v>6.5000000000000098</v>
          </cell>
        </row>
        <row r="344">
          <cell r="A344">
            <v>60000233</v>
          </cell>
          <cell r="B344" t="str">
            <v>Определение влаги и сухих веществ до постоянного веса в пищевых продуктах</v>
          </cell>
          <cell r="C344">
            <v>201</v>
          </cell>
          <cell r="D344">
            <v>1.83</v>
          </cell>
          <cell r="E344">
            <v>161.11546920000004</v>
          </cell>
          <cell r="F344">
            <v>0</v>
          </cell>
          <cell r="G344">
            <v>161.11546920000004</v>
          </cell>
          <cell r="H344">
            <v>54.779259528000019</v>
          </cell>
          <cell r="I344">
            <v>215.89472872800005</v>
          </cell>
          <cell r="J344">
            <v>32.384209309200003</v>
          </cell>
          <cell r="K344">
            <v>248.27893803720005</v>
          </cell>
          <cell r="L344">
            <v>297.93472564464008</v>
          </cell>
          <cell r="M344">
            <v>214.065</v>
          </cell>
          <cell r="N344">
            <v>231</v>
          </cell>
          <cell r="O344">
            <v>6.4999999999999991</v>
          </cell>
        </row>
        <row r="345">
          <cell r="A345">
            <v>60000234</v>
          </cell>
          <cell r="B345" t="str">
            <v>Определение зольности в продовольственном сырье, пищевых продуктах</v>
          </cell>
          <cell r="C345">
            <v>442</v>
          </cell>
          <cell r="D345">
            <v>2.5</v>
          </cell>
          <cell r="E345">
            <v>220.10310000000001</v>
          </cell>
          <cell r="F345">
            <v>0</v>
          </cell>
          <cell r="G345">
            <v>220.10310000000001</v>
          </cell>
          <cell r="H345">
            <v>74.835054000000014</v>
          </cell>
          <cell r="I345">
            <v>294.93815400000005</v>
          </cell>
          <cell r="J345">
            <v>44.240723100000004</v>
          </cell>
          <cell r="K345">
            <v>339.17887710000008</v>
          </cell>
          <cell r="L345">
            <v>407.01465252000008</v>
          </cell>
          <cell r="M345">
            <v>470.73</v>
          </cell>
          <cell r="N345">
            <v>471</v>
          </cell>
          <cell r="O345">
            <v>6.5000000000000044</v>
          </cell>
        </row>
        <row r="346">
          <cell r="A346">
            <v>60000235</v>
          </cell>
          <cell r="B346" t="str">
            <v>Определение массовой доли крахмала в мясных изделиях (с определением лактозы), молокосодержащих и молочных составных</v>
          </cell>
          <cell r="C346">
            <v>276</v>
          </cell>
          <cell r="D346">
            <v>4.67</v>
          </cell>
          <cell r="E346">
            <v>411.15259080000004</v>
          </cell>
          <cell r="F346">
            <v>74.25</v>
          </cell>
          <cell r="G346">
            <v>485.40259080000004</v>
          </cell>
          <cell r="H346">
            <v>165.03688087200001</v>
          </cell>
          <cell r="I346">
            <v>650.43947167200008</v>
          </cell>
          <cell r="J346">
            <v>97.565920750800004</v>
          </cell>
          <cell r="K346">
            <v>748.00539242280013</v>
          </cell>
          <cell r="L346">
            <v>897.60647090736018</v>
          </cell>
          <cell r="M346">
            <v>293.94</v>
          </cell>
          <cell r="N346">
            <v>294</v>
          </cell>
          <cell r="O346">
            <v>6.4999999999999991</v>
          </cell>
        </row>
        <row r="347">
          <cell r="A347">
            <v>60000237</v>
          </cell>
          <cell r="B347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47">
            <v>96</v>
          </cell>
          <cell r="D347">
            <v>1.08</v>
          </cell>
          <cell r="E347">
            <v>95.084539200000023</v>
          </cell>
          <cell r="F347">
            <v>0</v>
          </cell>
          <cell r="G347">
            <v>95.084539200000023</v>
          </cell>
          <cell r="H347">
            <v>32.328743328000009</v>
          </cell>
          <cell r="I347">
            <v>127.41328252800002</v>
          </cell>
          <cell r="J347">
            <v>19.111992379200004</v>
          </cell>
          <cell r="K347">
            <v>146.52527490720001</v>
          </cell>
          <cell r="L347">
            <v>175.83032988864002</v>
          </cell>
          <cell r="M347">
            <v>102.24</v>
          </cell>
          <cell r="N347">
            <v>110</v>
          </cell>
          <cell r="O347">
            <v>6.4999999999999947</v>
          </cell>
        </row>
        <row r="348">
          <cell r="A348">
            <v>60000239</v>
          </cell>
          <cell r="B348" t="str">
            <v>Определение массовой доли неомыляемых веществ в растительных маслах  и натуральных жирных кислотах</v>
          </cell>
          <cell r="C348">
            <v>184</v>
          </cell>
          <cell r="D348">
            <v>3.08</v>
          </cell>
          <cell r="E348">
            <v>271.16701920000003</v>
          </cell>
          <cell r="F348">
            <v>83.56</v>
          </cell>
          <cell r="G348">
            <v>354.72701920000003</v>
          </cell>
          <cell r="H348">
            <v>120.60718652800001</v>
          </cell>
          <cell r="I348">
            <v>475.33420572800003</v>
          </cell>
          <cell r="J348">
            <v>71.300130859199996</v>
          </cell>
          <cell r="K348">
            <v>546.63433658719998</v>
          </cell>
          <cell r="L348">
            <v>655.96120390464</v>
          </cell>
          <cell r="M348">
            <v>195.96</v>
          </cell>
          <cell r="N348">
            <v>196</v>
          </cell>
          <cell r="O348">
            <v>6.5000000000000044</v>
          </cell>
        </row>
        <row r="349">
          <cell r="A349">
            <v>60000240</v>
          </cell>
          <cell r="B349" t="str">
            <v>Определение массовой доли не жировых примесей и  объемной доли отстоя в растительных маслах</v>
          </cell>
          <cell r="C349">
            <v>442</v>
          </cell>
          <cell r="D349">
            <v>3.4</v>
          </cell>
          <cell r="E349">
            <v>299.34021600000005</v>
          </cell>
          <cell r="F349">
            <v>109.12</v>
          </cell>
          <cell r="G349">
            <v>408.46021600000006</v>
          </cell>
          <cell r="H349">
            <v>138.87647344000004</v>
          </cell>
          <cell r="I349">
            <v>547.3366894400001</v>
          </cell>
          <cell r="J349">
            <v>82.100503416000009</v>
          </cell>
          <cell r="K349">
            <v>629.43719285600014</v>
          </cell>
          <cell r="L349">
            <v>755.32463142720019</v>
          </cell>
          <cell r="M349">
            <v>470.73</v>
          </cell>
          <cell r="N349">
            <v>471</v>
          </cell>
          <cell r="O349">
            <v>6.5000000000000044</v>
          </cell>
        </row>
        <row r="350">
          <cell r="A350">
            <v>60000241</v>
          </cell>
          <cell r="B350" t="str">
            <v>Определение  массовой доли фосфорсодержащих веществ в растительных маслах</v>
          </cell>
          <cell r="C350">
            <v>442</v>
          </cell>
          <cell r="D350">
            <v>4.2</v>
          </cell>
          <cell r="E350">
            <v>369.77320800000001</v>
          </cell>
          <cell r="F350">
            <v>84.08</v>
          </cell>
          <cell r="G350">
            <v>453.853208</v>
          </cell>
          <cell r="H350">
            <v>154.31009072000001</v>
          </cell>
          <cell r="I350">
            <v>608.16329872000006</v>
          </cell>
          <cell r="J350">
            <v>91.224494808000003</v>
          </cell>
          <cell r="K350">
            <v>699.38779352800009</v>
          </cell>
          <cell r="L350">
            <v>839.26535223360008</v>
          </cell>
          <cell r="M350">
            <v>470.73</v>
          </cell>
          <cell r="N350">
            <v>471</v>
          </cell>
          <cell r="O350">
            <v>6.5000000000000044</v>
          </cell>
        </row>
        <row r="351">
          <cell r="A351">
            <v>60000242</v>
          </cell>
          <cell r="B351" t="str">
            <v>Определение РН в продовольственном сырье, пищевых продуктах</v>
          </cell>
          <cell r="C351">
            <v>126</v>
          </cell>
          <cell r="D351">
            <v>1.42</v>
          </cell>
          <cell r="E351">
            <v>125.0185608</v>
          </cell>
          <cell r="F351">
            <v>0</v>
          </cell>
          <cell r="G351">
            <v>125.0185608</v>
          </cell>
          <cell r="H351">
            <v>42.506310672000005</v>
          </cell>
          <cell r="I351">
            <v>167.524871472</v>
          </cell>
          <cell r="J351">
            <v>25.1287307208</v>
          </cell>
          <cell r="K351">
            <v>192.65360219280001</v>
          </cell>
          <cell r="L351">
            <v>231.18432263136</v>
          </cell>
          <cell r="M351">
            <v>134.19</v>
          </cell>
          <cell r="N351">
            <v>145</v>
          </cell>
          <cell r="O351">
            <v>6.4999999999999991</v>
          </cell>
        </row>
        <row r="352">
          <cell r="A352">
            <v>60000243</v>
          </cell>
          <cell r="B352" t="str">
            <v>Определение объемной доли этилового спирта  и массовой доли действительного экстракта в пиве</v>
          </cell>
          <cell r="C352">
            <v>497</v>
          </cell>
          <cell r="D352">
            <v>3.88</v>
          </cell>
          <cell r="E352">
            <v>341.60001120000004</v>
          </cell>
          <cell r="F352">
            <v>5.9</v>
          </cell>
          <cell r="G352">
            <v>347.50001120000002</v>
          </cell>
          <cell r="H352">
            <v>118.15000380800001</v>
          </cell>
          <cell r="I352">
            <v>465.65001500800003</v>
          </cell>
          <cell r="J352">
            <v>69.847502251199998</v>
          </cell>
          <cell r="K352">
            <v>535.49751725919998</v>
          </cell>
          <cell r="L352">
            <v>642.59702071103993</v>
          </cell>
          <cell r="M352">
            <v>529.30499999999995</v>
          </cell>
          <cell r="N352">
            <v>529</v>
          </cell>
          <cell r="O352">
            <v>6.4999999999999902</v>
          </cell>
        </row>
        <row r="353">
          <cell r="A353">
            <v>60000244</v>
          </cell>
          <cell r="B353" t="str">
            <v>Определение массовой доли меди, цинка, кадмия, свинца в продовольственном сырье  и пищевых продуктах</v>
          </cell>
          <cell r="C353">
            <v>690</v>
          </cell>
          <cell r="D353">
            <v>5.58</v>
          </cell>
          <cell r="E353">
            <v>491.27011920000007</v>
          </cell>
          <cell r="F353">
            <v>71.34</v>
          </cell>
          <cell r="G353">
            <v>562.6101192000001</v>
          </cell>
          <cell r="H353">
            <v>191.28744052800005</v>
          </cell>
          <cell r="I353">
            <v>753.89755972800015</v>
          </cell>
          <cell r="J353">
            <v>113.08463395920002</v>
          </cell>
          <cell r="K353">
            <v>866.98219368720015</v>
          </cell>
          <cell r="L353">
            <v>1040.3786324246403</v>
          </cell>
          <cell r="M353">
            <v>734.85</v>
          </cell>
          <cell r="N353">
            <v>735</v>
          </cell>
          <cell r="O353">
            <v>6.5000000000000027</v>
          </cell>
        </row>
        <row r="354">
          <cell r="A354">
            <v>60000246</v>
          </cell>
          <cell r="B354" t="str">
            <v xml:space="preserve">Определение ртути в продовольственном сырье и пищевых продуктах </v>
          </cell>
          <cell r="C354">
            <v>625</v>
          </cell>
          <cell r="D354">
            <v>5.83</v>
          </cell>
          <cell r="E354">
            <v>513.28042920000007</v>
          </cell>
          <cell r="F354">
            <v>115.93</v>
          </cell>
          <cell r="G354">
            <v>629.21042920000014</v>
          </cell>
          <cell r="H354">
            <v>213.93154592800005</v>
          </cell>
          <cell r="I354">
            <v>843.14197512800024</v>
          </cell>
          <cell r="J354">
            <v>126.47129626920002</v>
          </cell>
          <cell r="K354">
            <v>969.61327139720026</v>
          </cell>
          <cell r="L354">
            <v>1163.5359256766403</v>
          </cell>
          <cell r="M354">
            <v>665.625</v>
          </cell>
          <cell r="N354">
            <v>666</v>
          </cell>
          <cell r="O354">
            <v>6.5</v>
          </cell>
        </row>
        <row r="355">
          <cell r="A355">
            <v>60000247</v>
          </cell>
          <cell r="B355" t="str">
            <v xml:space="preserve">Определение железа в продовольственном сырье и пищевых продуктах </v>
          </cell>
          <cell r="C355">
            <v>481</v>
          </cell>
          <cell r="D355">
            <v>3.92</v>
          </cell>
          <cell r="E355">
            <v>345.12166080000003</v>
          </cell>
          <cell r="F355">
            <v>17.97</v>
          </cell>
          <cell r="G355">
            <v>363.0916608</v>
          </cell>
          <cell r="H355">
            <v>123.451164672</v>
          </cell>
          <cell r="I355">
            <v>486.542825472</v>
          </cell>
          <cell r="J355">
            <v>72.981423820800003</v>
          </cell>
          <cell r="K355">
            <v>559.52424929280005</v>
          </cell>
          <cell r="L355">
            <v>671.42909915136011</v>
          </cell>
          <cell r="M355">
            <v>512.26499999999999</v>
          </cell>
          <cell r="N355">
            <v>512</v>
          </cell>
          <cell r="O355">
            <v>6.4999999999999973</v>
          </cell>
        </row>
        <row r="356">
          <cell r="A356">
            <v>60000248</v>
          </cell>
          <cell r="B356" t="str">
            <v xml:space="preserve">Определение хрома в продовольственном сырье и пищевых продуктах </v>
          </cell>
          <cell r="C356">
            <v>560</v>
          </cell>
          <cell r="D356">
            <v>3.92</v>
          </cell>
          <cell r="E356">
            <v>345.12166080000003</v>
          </cell>
          <cell r="F356">
            <v>7.94</v>
          </cell>
          <cell r="G356">
            <v>353.06166080000003</v>
          </cell>
          <cell r="H356">
            <v>120.04096467200002</v>
          </cell>
          <cell r="I356">
            <v>473.10262547200006</v>
          </cell>
          <cell r="J356">
            <v>70.965393820800003</v>
          </cell>
          <cell r="K356">
            <v>544.06801929280005</v>
          </cell>
          <cell r="L356">
            <v>652.88162315136003</v>
          </cell>
          <cell r="M356">
            <v>596.4</v>
          </cell>
          <cell r="N356">
            <v>596</v>
          </cell>
          <cell r="O356">
            <v>6.4999999999999964</v>
          </cell>
        </row>
        <row r="357">
          <cell r="A357">
            <v>60000249</v>
          </cell>
          <cell r="B357" t="str">
            <v xml:space="preserve">Определение никеля в продовольственном сырье и пищевых продуктах </v>
          </cell>
          <cell r="C357">
            <v>560</v>
          </cell>
          <cell r="D357">
            <v>3.92</v>
          </cell>
          <cell r="E357">
            <v>345.12166080000003</v>
          </cell>
          <cell r="F357">
            <v>7.94</v>
          </cell>
          <cell r="G357">
            <v>353.06166080000003</v>
          </cell>
          <cell r="H357">
            <v>120.04096467200002</v>
          </cell>
          <cell r="I357">
            <v>473.10262547200006</v>
          </cell>
          <cell r="J357">
            <v>70.965393820800003</v>
          </cell>
          <cell r="K357">
            <v>544.06801929280005</v>
          </cell>
          <cell r="L357">
            <v>652.88162315136003</v>
          </cell>
          <cell r="M357">
            <v>596.4</v>
          </cell>
          <cell r="N357">
            <v>596</v>
          </cell>
          <cell r="O357">
            <v>6.4999999999999964</v>
          </cell>
        </row>
        <row r="358">
          <cell r="A358">
            <v>60000250</v>
          </cell>
          <cell r="B358" t="str">
            <v>Качественное определение перекиси водорода в молочной продукции</v>
          </cell>
          <cell r="C358">
            <v>108</v>
          </cell>
          <cell r="D358">
            <v>1.17</v>
          </cell>
          <cell r="E358">
            <v>103.0082508</v>
          </cell>
          <cell r="F358">
            <v>3.29</v>
          </cell>
          <cell r="G358">
            <v>106.29825080000001</v>
          </cell>
          <cell r="H358">
            <v>36.141405272000007</v>
          </cell>
          <cell r="I358">
            <v>142.43965607200002</v>
          </cell>
          <cell r="J358">
            <v>21.365948410800002</v>
          </cell>
          <cell r="K358">
            <v>163.80560448280002</v>
          </cell>
          <cell r="L358">
            <v>196.56672537936004</v>
          </cell>
          <cell r="M358">
            <v>115.02</v>
          </cell>
          <cell r="N358">
            <v>115</v>
          </cell>
          <cell r="O358">
            <v>6.4999999999999964</v>
          </cell>
        </row>
        <row r="359">
          <cell r="A359">
            <v>60000251</v>
          </cell>
          <cell r="B359" t="str">
            <v>Определение готовности концентратов  в пищевых продуктов не требующих варки</v>
          </cell>
          <cell r="C359">
            <v>49</v>
          </cell>
          <cell r="D359">
            <v>1.58</v>
          </cell>
          <cell r="E359">
            <v>139.10515920000003</v>
          </cell>
          <cell r="F359">
            <v>0</v>
          </cell>
          <cell r="G359">
            <v>139.10515920000003</v>
          </cell>
          <cell r="H359">
            <v>47.295754128000013</v>
          </cell>
          <cell r="I359">
            <v>186.40091332800006</v>
          </cell>
          <cell r="J359">
            <v>27.960136999200007</v>
          </cell>
          <cell r="K359">
            <v>214.36105032720008</v>
          </cell>
          <cell r="L359">
            <v>257.23326039264009</v>
          </cell>
          <cell r="M359">
            <v>52.185000000000002</v>
          </cell>
          <cell r="N359">
            <v>52</v>
          </cell>
          <cell r="O359">
            <v>6.5000000000000044</v>
          </cell>
        </row>
        <row r="360">
          <cell r="A360">
            <v>60000252</v>
          </cell>
          <cell r="B360" t="str">
            <v>Исследование пищевых продуктов на: массу изделия, долю начинки, глазури, толщину тестовой оболочки, толщину в местах заделки, объем продукции и т.д.</v>
          </cell>
          <cell r="C360">
            <v>269</v>
          </cell>
          <cell r="D360">
            <v>2.25</v>
          </cell>
          <cell r="E360">
            <v>198.09279000000001</v>
          </cell>
          <cell r="F360">
            <v>0</v>
          </cell>
          <cell r="G360">
            <v>198.09279000000001</v>
          </cell>
          <cell r="H360">
            <v>67.351548600000001</v>
          </cell>
          <cell r="I360">
            <v>265.44433860000004</v>
          </cell>
          <cell r="J360">
            <v>39.816650790000004</v>
          </cell>
          <cell r="K360">
            <v>305.26098939000002</v>
          </cell>
          <cell r="L360">
            <v>366.31318726800004</v>
          </cell>
          <cell r="M360">
            <v>286.48500000000001</v>
          </cell>
          <cell r="N360">
            <v>286</v>
          </cell>
          <cell r="O360">
            <v>6.5000000000000044</v>
          </cell>
        </row>
        <row r="361">
          <cell r="A361">
            <v>60000253</v>
          </cell>
          <cell r="B361" t="str">
            <v>Определение массовой доли фосфора в пищевых продуктах</v>
          </cell>
          <cell r="C361">
            <v>851</v>
          </cell>
          <cell r="D361">
            <v>5.75</v>
          </cell>
          <cell r="E361">
            <v>506.23713000000009</v>
          </cell>
          <cell r="F361">
            <v>0</v>
          </cell>
          <cell r="G361">
            <v>506.23713000000009</v>
          </cell>
          <cell r="H361">
            <v>172.12062420000004</v>
          </cell>
          <cell r="I361">
            <v>678.35775420000016</v>
          </cell>
          <cell r="J361">
            <v>101.75366313000002</v>
          </cell>
          <cell r="K361">
            <v>780.11141733000022</v>
          </cell>
          <cell r="L361">
            <v>936.13370079600031</v>
          </cell>
          <cell r="M361">
            <v>906.31500000000005</v>
          </cell>
          <cell r="N361">
            <v>906</v>
          </cell>
          <cell r="O361">
            <v>6.5000000000000053</v>
          </cell>
        </row>
        <row r="362">
          <cell r="A362">
            <v>60000254</v>
          </cell>
          <cell r="B362" t="str">
            <v>Определение содержания вомитоксина (дезоксиниваленола)  в  продовольственном сырье, пищевых продуктах</v>
          </cell>
          <cell r="C362">
            <v>721</v>
          </cell>
          <cell r="D362">
            <v>5</v>
          </cell>
          <cell r="E362">
            <v>440.20620000000002</v>
          </cell>
          <cell r="F362">
            <v>455.11</v>
          </cell>
          <cell r="G362">
            <v>895.31619999999998</v>
          </cell>
          <cell r="H362">
            <v>304.40750800000001</v>
          </cell>
          <cell r="I362">
            <v>1199.723708</v>
          </cell>
          <cell r="J362">
            <v>179.9585562</v>
          </cell>
          <cell r="K362">
            <v>1379.6822642</v>
          </cell>
          <cell r="L362">
            <v>1655.6187170399999</v>
          </cell>
          <cell r="M362">
            <v>767.86500000000001</v>
          </cell>
          <cell r="N362">
            <v>768</v>
          </cell>
          <cell r="O362">
            <v>6.5000000000000018</v>
          </cell>
        </row>
        <row r="363">
          <cell r="A363">
            <v>60000255</v>
          </cell>
          <cell r="B363" t="str">
            <v>Определение массовой доли олова в продовольственном сырье, пищевых продуктах</v>
          </cell>
          <cell r="C363">
            <v>609</v>
          </cell>
          <cell r="D363">
            <v>5.47</v>
          </cell>
          <cell r="E363">
            <v>481.5855828</v>
          </cell>
          <cell r="F363">
            <v>35.36</v>
          </cell>
          <cell r="G363">
            <v>516.94558280000001</v>
          </cell>
          <cell r="H363">
            <v>175.76149815200003</v>
          </cell>
          <cell r="I363">
            <v>692.70708095200007</v>
          </cell>
          <cell r="J363">
            <v>103.90606214280001</v>
          </cell>
          <cell r="K363">
            <v>796.61314309480008</v>
          </cell>
          <cell r="L363">
            <v>955.93577171376012</v>
          </cell>
          <cell r="M363">
            <v>648.58500000000004</v>
          </cell>
          <cell r="N363">
            <v>649</v>
          </cell>
          <cell r="O363">
            <v>6.5000000000000053</v>
          </cell>
        </row>
        <row r="364">
          <cell r="A364">
            <v>60000256</v>
          </cell>
          <cell r="B364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64">
            <v>449</v>
          </cell>
          <cell r="D364">
            <v>5.58</v>
          </cell>
          <cell r="E364">
            <v>491.27011920000007</v>
          </cell>
          <cell r="F364">
            <v>8.07</v>
          </cell>
          <cell r="G364">
            <v>499.34011920000006</v>
          </cell>
          <cell r="H364">
            <v>169.77564052800003</v>
          </cell>
          <cell r="I364">
            <v>669.11575972800006</v>
          </cell>
          <cell r="J364">
            <v>100.36736395920001</v>
          </cell>
          <cell r="K364">
            <v>769.48312368720008</v>
          </cell>
          <cell r="L364">
            <v>923.37974842464007</v>
          </cell>
          <cell r="M364">
            <v>478.185</v>
          </cell>
          <cell r="N364">
            <v>478</v>
          </cell>
          <cell r="O364">
            <v>6.5</v>
          </cell>
        </row>
        <row r="365">
          <cell r="A365">
            <v>60000257</v>
          </cell>
          <cell r="B365" t="str">
            <v>Качественное определение аммиака в молочной продукции</v>
          </cell>
          <cell r="C365">
            <v>108</v>
          </cell>
          <cell r="D365">
            <v>0.87</v>
          </cell>
          <cell r="E365">
            <v>76.595878800000008</v>
          </cell>
          <cell r="F365">
            <v>1.75</v>
          </cell>
          <cell r="G365">
            <v>78.345878800000008</v>
          </cell>
          <cell r="H365">
            <v>26.637598792000006</v>
          </cell>
          <cell r="I365">
            <v>104.98347759200001</v>
          </cell>
          <cell r="J365">
            <v>15.747521638800002</v>
          </cell>
          <cell r="K365">
            <v>120.73099923080002</v>
          </cell>
          <cell r="L365">
            <v>144.87719907696004</v>
          </cell>
          <cell r="M365">
            <v>115.02</v>
          </cell>
          <cell r="N365">
            <v>115</v>
          </cell>
          <cell r="O365">
            <v>6.4999999999999964</v>
          </cell>
        </row>
        <row r="366">
          <cell r="A366">
            <v>60000258</v>
          </cell>
          <cell r="B366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66">
            <v>497</v>
          </cell>
          <cell r="D366">
            <v>3.16</v>
          </cell>
          <cell r="E366">
            <v>278.21031840000006</v>
          </cell>
          <cell r="F366">
            <v>11.07</v>
          </cell>
          <cell r="G366">
            <v>289.28031840000006</v>
          </cell>
          <cell r="H366">
            <v>98.355308256000029</v>
          </cell>
          <cell r="I366">
            <v>387.63562665600011</v>
          </cell>
          <cell r="J366">
            <v>58.145343998400016</v>
          </cell>
          <cell r="K366">
            <v>445.78097065440011</v>
          </cell>
          <cell r="L366">
            <v>534.93716478528017</v>
          </cell>
          <cell r="M366">
            <v>529.30499999999995</v>
          </cell>
          <cell r="N366">
            <v>529</v>
          </cell>
          <cell r="O366">
            <v>6.4999999999999902</v>
          </cell>
        </row>
        <row r="367">
          <cell r="A367">
            <v>60000259</v>
          </cell>
          <cell r="B367" t="str">
            <v>Определение цвета пива</v>
          </cell>
          <cell r="C367">
            <v>225</v>
          </cell>
          <cell r="D367">
            <v>1.22</v>
          </cell>
          <cell r="E367">
            <v>107.41031280000001</v>
          </cell>
          <cell r="F367">
            <v>42.0852</v>
          </cell>
          <cell r="G367">
            <v>149.49551280000003</v>
          </cell>
          <cell r="H367">
            <v>50.828474352000015</v>
          </cell>
          <cell r="I367">
            <v>200.32398715200003</v>
          </cell>
          <cell r="J367">
            <v>30.048598072800004</v>
          </cell>
          <cell r="K367">
            <v>230.37258522480005</v>
          </cell>
          <cell r="L367">
            <v>276.44710226976008</v>
          </cell>
          <cell r="M367">
            <v>239.625</v>
          </cell>
          <cell r="N367">
            <v>240</v>
          </cell>
          <cell r="O367">
            <v>6.5</v>
          </cell>
        </row>
        <row r="368">
          <cell r="A368">
            <v>60000260</v>
          </cell>
          <cell r="B368" t="str">
            <v>Определение  содержания зеараленона  в  продовольственном сырье, пищевых продуктах</v>
          </cell>
          <cell r="C368">
            <v>1070</v>
          </cell>
          <cell r="D368">
            <v>5</v>
          </cell>
          <cell r="E368">
            <v>440.20620000000002</v>
          </cell>
          <cell r="F368">
            <v>139.5258</v>
          </cell>
          <cell r="G368">
            <v>579.73199999999997</v>
          </cell>
          <cell r="H368">
            <v>197.10888</v>
          </cell>
          <cell r="I368">
            <v>776.84087999999997</v>
          </cell>
          <cell r="J368">
            <v>116.52613199999999</v>
          </cell>
          <cell r="K368">
            <v>893.36701199999993</v>
          </cell>
          <cell r="L368">
            <v>1072.0404143999999</v>
          </cell>
          <cell r="M368">
            <v>1139.55</v>
          </cell>
          <cell r="N368">
            <v>1140</v>
          </cell>
          <cell r="O368">
            <v>6.4999999999999964</v>
          </cell>
        </row>
        <row r="369">
          <cell r="A369">
            <v>60000261</v>
          </cell>
          <cell r="B369" t="str">
            <v>Определение  содержания патулина  в  продовольственном сырье, пищевых продуктах</v>
          </cell>
          <cell r="C369">
            <v>1070</v>
          </cell>
          <cell r="D369">
            <v>7</v>
          </cell>
          <cell r="E369">
            <v>616.28868000000011</v>
          </cell>
          <cell r="F369">
            <v>32.425800000000002</v>
          </cell>
          <cell r="G369">
            <v>648.71448000000009</v>
          </cell>
          <cell r="H369">
            <v>220.56292320000006</v>
          </cell>
          <cell r="I369">
            <v>869.27740320000021</v>
          </cell>
          <cell r="J369">
            <v>130.39161048000003</v>
          </cell>
          <cell r="K369">
            <v>999.66901368000026</v>
          </cell>
          <cell r="L369">
            <v>1199.6028164160002</v>
          </cell>
          <cell r="M369">
            <v>1139.55</v>
          </cell>
          <cell r="N369">
            <v>1140</v>
          </cell>
          <cell r="O369">
            <v>6.4999999999999964</v>
          </cell>
        </row>
        <row r="370">
          <cell r="A370">
            <v>60000262</v>
          </cell>
          <cell r="B370" t="str">
            <v>Определение  массовой доли гистамина в рыбе  и рыбных продуктах с построением град.графика для каждой пробы</v>
          </cell>
          <cell r="C370">
            <v>697</v>
          </cell>
          <cell r="D370">
            <v>5.72</v>
          </cell>
          <cell r="E370">
            <v>503.59589280000006</v>
          </cell>
          <cell r="F370">
            <v>30.54</v>
          </cell>
          <cell r="G370">
            <v>534.13589280000008</v>
          </cell>
          <cell r="H370">
            <v>181.60620355200004</v>
          </cell>
          <cell r="I370">
            <v>715.74209635200009</v>
          </cell>
          <cell r="J370">
            <v>107.36131445280002</v>
          </cell>
          <cell r="K370">
            <v>823.10341080480009</v>
          </cell>
          <cell r="L370">
            <v>987.72409296576006</v>
          </cell>
          <cell r="M370">
            <v>742.30499999999995</v>
          </cell>
          <cell r="N370">
            <v>742</v>
          </cell>
          <cell r="O370">
            <v>6.4999999999999929</v>
          </cell>
        </row>
        <row r="371">
          <cell r="A371">
            <v>60000263</v>
          </cell>
          <cell r="B371" t="str">
            <v>Определение содержания афлатоксина В1  в  продовольственном сырье, пищевых продуктах</v>
          </cell>
          <cell r="C371">
            <v>1107</v>
          </cell>
          <cell r="D371">
            <v>7</v>
          </cell>
          <cell r="E371">
            <v>616.28868000000011</v>
          </cell>
          <cell r="F371">
            <v>24.000600000000002</v>
          </cell>
          <cell r="G371">
            <v>640.28928000000008</v>
          </cell>
          <cell r="H371">
            <v>217.69835520000004</v>
          </cell>
          <cell r="I371">
            <v>857.98763520000011</v>
          </cell>
          <cell r="J371">
            <v>128.69814528000001</v>
          </cell>
          <cell r="K371">
            <v>986.68578048000018</v>
          </cell>
          <cell r="L371">
            <v>1184.0229365760001</v>
          </cell>
          <cell r="M371">
            <v>1178.9549999999999</v>
          </cell>
          <cell r="N371">
            <v>1180</v>
          </cell>
          <cell r="O371">
            <v>6.4999999999999929</v>
          </cell>
        </row>
        <row r="372">
          <cell r="A372">
            <v>60000264</v>
          </cell>
          <cell r="B372" t="str">
            <v>Определение  содержания афлатоксина М1 в продовольственном сырье, пищевых продуктах</v>
          </cell>
          <cell r="C372">
            <v>1126</v>
          </cell>
          <cell r="D372">
            <v>6.67</v>
          </cell>
          <cell r="E372">
            <v>587.23507080000013</v>
          </cell>
          <cell r="F372">
            <v>111.30240000000001</v>
          </cell>
          <cell r="G372">
            <v>698.53747080000016</v>
          </cell>
          <cell r="H372">
            <v>237.50274007200008</v>
          </cell>
          <cell r="I372">
            <v>936.04021087200022</v>
          </cell>
          <cell r="J372">
            <v>140.40603163080002</v>
          </cell>
          <cell r="K372">
            <v>1076.4462425028003</v>
          </cell>
          <cell r="L372">
            <v>1291.7354910033603</v>
          </cell>
          <cell r="M372">
            <v>1199.19</v>
          </cell>
          <cell r="N372">
            <v>1200</v>
          </cell>
          <cell r="O372">
            <v>6.5000000000000044</v>
          </cell>
        </row>
        <row r="373">
          <cell r="A373">
            <v>60000265</v>
          </cell>
          <cell r="B373" t="str">
            <v>Определение содержания витамина С в готовых пищевых  продуктах.</v>
          </cell>
          <cell r="C373">
            <v>200</v>
          </cell>
          <cell r="D373">
            <v>1.97</v>
          </cell>
          <cell r="E373">
            <v>173.4412428</v>
          </cell>
          <cell r="F373">
            <v>0.99</v>
          </cell>
          <cell r="G373">
            <v>174.43124280000001</v>
          </cell>
          <cell r="H373">
            <v>59.306622552000007</v>
          </cell>
          <cell r="I373">
            <v>233.73786535200003</v>
          </cell>
          <cell r="J373">
            <v>35.060679802800003</v>
          </cell>
          <cell r="K373">
            <v>268.79854515480002</v>
          </cell>
          <cell r="L373">
            <v>322.55825418576001</v>
          </cell>
          <cell r="M373">
            <v>213</v>
          </cell>
          <cell r="N373">
            <v>213</v>
          </cell>
          <cell r="O373">
            <v>6.5</v>
          </cell>
        </row>
        <row r="374">
          <cell r="A374">
            <v>60000266</v>
          </cell>
          <cell r="B374" t="str">
            <v>Определение массовой доли нитритов в мясных продуктах</v>
          </cell>
          <cell r="C374">
            <v>480</v>
          </cell>
          <cell r="D374">
            <v>4.67</v>
          </cell>
          <cell r="E374">
            <v>411.15259080000004</v>
          </cell>
          <cell r="F374">
            <v>7.71</v>
          </cell>
          <cell r="G374">
            <v>418.86259080000002</v>
          </cell>
          <cell r="H374">
            <v>142.41328087200003</v>
          </cell>
          <cell r="I374">
            <v>561.27587167199999</v>
          </cell>
          <cell r="J374">
            <v>84.191380750799993</v>
          </cell>
          <cell r="K374">
            <v>645.46725242280002</v>
          </cell>
          <cell r="L374">
            <v>774.56070290736</v>
          </cell>
          <cell r="M374">
            <v>511.2</v>
          </cell>
          <cell r="N374">
            <v>511</v>
          </cell>
          <cell r="O374">
            <v>6.4999999999999973</v>
          </cell>
        </row>
        <row r="375">
          <cell r="A375">
            <v>60000267</v>
          </cell>
          <cell r="B375" t="str">
            <v>Определение стойкости эмульсии  в майонезе</v>
          </cell>
          <cell r="C375">
            <v>149</v>
          </cell>
          <cell r="D375">
            <v>1.5</v>
          </cell>
          <cell r="E375">
            <v>132.06186000000002</v>
          </cell>
          <cell r="F375">
            <v>0</v>
          </cell>
          <cell r="G375">
            <v>132.06186000000002</v>
          </cell>
          <cell r="H375">
            <v>44.901032400000013</v>
          </cell>
          <cell r="I375">
            <v>176.96289240000004</v>
          </cell>
          <cell r="J375">
            <v>26.544433860000005</v>
          </cell>
          <cell r="K375">
            <v>203.50732626000004</v>
          </cell>
          <cell r="L375">
            <v>244.20879151200006</v>
          </cell>
          <cell r="M375">
            <v>158.685</v>
          </cell>
          <cell r="N375">
            <v>159</v>
          </cell>
          <cell r="O375">
            <v>6.5000000000000018</v>
          </cell>
        </row>
        <row r="376">
          <cell r="A376">
            <v>60000268</v>
          </cell>
          <cell r="B376" t="str">
            <v>Определение массовой доли жира методом Сокслета в пищевых продуктах и продовольственном сырье</v>
          </cell>
          <cell r="C376">
            <v>551</v>
          </cell>
          <cell r="D376">
            <v>4.42</v>
          </cell>
          <cell r="E376">
            <v>389.14228080000004</v>
          </cell>
          <cell r="F376">
            <v>264.10000000000002</v>
          </cell>
          <cell r="G376">
            <v>653.24228080000012</v>
          </cell>
          <cell r="H376">
            <v>222.10237547200006</v>
          </cell>
          <cell r="I376">
            <v>875.34465627200018</v>
          </cell>
          <cell r="J376">
            <v>131.30169844080001</v>
          </cell>
          <cell r="K376">
            <v>1006.6463547128002</v>
          </cell>
          <cell r="L376">
            <v>1207.9756256553603</v>
          </cell>
          <cell r="M376">
            <v>586.81500000000005</v>
          </cell>
          <cell r="N376">
            <v>587</v>
          </cell>
          <cell r="O376">
            <v>6.5000000000000098</v>
          </cell>
        </row>
        <row r="377">
          <cell r="A377">
            <v>60000269</v>
          </cell>
          <cell r="B377" t="str">
            <v>Определение массовой доли жира методом Гербера в  пищевых продуктах, продовольственном сырье</v>
          </cell>
          <cell r="C377">
            <v>318</v>
          </cell>
          <cell r="D377">
            <v>1.97</v>
          </cell>
          <cell r="E377">
            <v>173.4412428</v>
          </cell>
          <cell r="F377">
            <v>4.8756000000000004</v>
          </cell>
          <cell r="G377">
            <v>178.31684279999999</v>
          </cell>
          <cell r="H377">
            <v>60.627726551999999</v>
          </cell>
          <cell r="I377">
            <v>238.94456935199997</v>
          </cell>
          <cell r="J377">
            <v>35.841685402799996</v>
          </cell>
          <cell r="K377">
            <v>274.78625475479998</v>
          </cell>
          <cell r="L377">
            <v>329.74350570575996</v>
          </cell>
          <cell r="M377">
            <v>338.67</v>
          </cell>
          <cell r="N377">
            <v>339</v>
          </cell>
          <cell r="O377">
            <v>6.5000000000000044</v>
          </cell>
        </row>
        <row r="378">
          <cell r="A378">
            <v>60000270</v>
          </cell>
          <cell r="B378" t="str">
            <v>Определение  массовой доли жира экстракционно-весовым методом в  продовольственном сырье, пищевых продуктах</v>
          </cell>
          <cell r="C378">
            <v>400</v>
          </cell>
          <cell r="D378">
            <v>4.67</v>
          </cell>
          <cell r="E378">
            <v>411.15259080000004</v>
          </cell>
          <cell r="F378">
            <v>44.33</v>
          </cell>
          <cell r="G378">
            <v>455.48259080000003</v>
          </cell>
          <cell r="H378">
            <v>154.86408087200002</v>
          </cell>
          <cell r="I378">
            <v>610.34667167200007</v>
          </cell>
          <cell r="J378">
            <v>91.552000750800005</v>
          </cell>
          <cell r="K378">
            <v>701.89867242280002</v>
          </cell>
          <cell r="L378">
            <v>842.27840690736002</v>
          </cell>
          <cell r="M378">
            <v>426</v>
          </cell>
          <cell r="N378">
            <v>426</v>
          </cell>
          <cell r="O378">
            <v>6.5</v>
          </cell>
        </row>
        <row r="379">
          <cell r="A379">
            <v>60000271</v>
          </cell>
          <cell r="B379" t="str">
            <v>Определение  массовой доли поваренной соли   в пищевых продуктах</v>
          </cell>
          <cell r="C379">
            <v>200</v>
          </cell>
          <cell r="D379">
            <v>1.97</v>
          </cell>
          <cell r="E379">
            <v>173.4412428</v>
          </cell>
          <cell r="F379">
            <v>6.37</v>
          </cell>
          <cell r="G379">
            <v>179.8112428</v>
          </cell>
          <cell r="H379">
            <v>61.135822552000008</v>
          </cell>
          <cell r="I379">
            <v>240.94706535200001</v>
          </cell>
          <cell r="J379">
            <v>36.142059802799999</v>
          </cell>
          <cell r="K379">
            <v>277.0891251548</v>
          </cell>
          <cell r="L379">
            <v>332.50695018575999</v>
          </cell>
          <cell r="M379">
            <v>213</v>
          </cell>
          <cell r="N379">
            <v>213</v>
          </cell>
          <cell r="O379">
            <v>6.5</v>
          </cell>
        </row>
        <row r="380">
          <cell r="A380">
            <v>60000272</v>
          </cell>
          <cell r="B380" t="str">
            <v>Определение  массовой доли сахара в кондитерских изделиях, пищевых продуктах</v>
          </cell>
          <cell r="C380">
            <v>695</v>
          </cell>
          <cell r="D380">
            <v>4.67</v>
          </cell>
          <cell r="E380">
            <v>411.15259080000004</v>
          </cell>
          <cell r="F380">
            <v>48.49</v>
          </cell>
          <cell r="G380">
            <v>459.64259080000005</v>
          </cell>
          <cell r="H380">
            <v>156.27848087200002</v>
          </cell>
          <cell r="I380">
            <v>615.92107167200004</v>
          </cell>
          <cell r="J380">
            <v>92.388160750799997</v>
          </cell>
          <cell r="K380">
            <v>708.30923242280005</v>
          </cell>
          <cell r="L380">
            <v>849.97107890736004</v>
          </cell>
          <cell r="M380">
            <v>740.17499999999995</v>
          </cell>
          <cell r="N380">
            <v>740</v>
          </cell>
          <cell r="O380">
            <v>6.4999999999999929</v>
          </cell>
        </row>
        <row r="381">
          <cell r="A381">
            <v>60000273</v>
          </cell>
          <cell r="B381" t="str">
            <v>Определение посторонних примесей в пищевых продуктах</v>
          </cell>
          <cell r="C381">
            <v>54</v>
          </cell>
          <cell r="D381">
            <v>0.33</v>
          </cell>
          <cell r="E381">
            <v>29.053609200000004</v>
          </cell>
          <cell r="F381">
            <v>0</v>
          </cell>
          <cell r="G381">
            <v>29.053609200000004</v>
          </cell>
          <cell r="H381">
            <v>9.8782271280000025</v>
          </cell>
          <cell r="I381">
            <v>38.931836328000003</v>
          </cell>
          <cell r="J381">
            <v>5.8397754492000002</v>
          </cell>
          <cell r="K381">
            <v>44.7716117772</v>
          </cell>
          <cell r="L381">
            <v>53.725934132639999</v>
          </cell>
          <cell r="M381">
            <v>57.51</v>
          </cell>
          <cell r="N381">
            <v>58</v>
          </cell>
          <cell r="O381">
            <v>6.4999999999999964</v>
          </cell>
        </row>
        <row r="382">
          <cell r="A382">
            <v>60000274</v>
          </cell>
          <cell r="B382" t="str">
            <v>Определение  металломагнитной примеси в пищевых продуктах</v>
          </cell>
          <cell r="C382">
            <v>160</v>
          </cell>
          <cell r="D382">
            <v>1</v>
          </cell>
          <cell r="E382">
            <v>88.041240000000016</v>
          </cell>
          <cell r="F382">
            <v>0</v>
          </cell>
          <cell r="G382">
            <v>88.041240000000016</v>
          </cell>
          <cell r="H382">
            <v>29.934021600000008</v>
          </cell>
          <cell r="I382">
            <v>117.97526160000002</v>
          </cell>
          <cell r="J382">
            <v>17.696289240000002</v>
          </cell>
          <cell r="K382">
            <v>135.67155084000004</v>
          </cell>
          <cell r="L382">
            <v>162.80586100800005</v>
          </cell>
          <cell r="M382">
            <v>170.4</v>
          </cell>
          <cell r="N382">
            <v>170</v>
          </cell>
          <cell r="O382">
            <v>6.5000000000000027</v>
          </cell>
        </row>
        <row r="383">
          <cell r="A383">
            <v>60000275</v>
          </cell>
          <cell r="B383" t="str">
            <v>Определение массовой доли минеральных примесей в пищевых продуктах</v>
          </cell>
          <cell r="C383">
            <v>232</v>
          </cell>
          <cell r="D383">
            <v>3.25</v>
          </cell>
          <cell r="E383">
            <v>286.13403000000005</v>
          </cell>
          <cell r="F383">
            <v>0</v>
          </cell>
          <cell r="G383">
            <v>286.13403000000005</v>
          </cell>
          <cell r="H383">
            <v>97.285570200000024</v>
          </cell>
          <cell r="I383">
            <v>383.4196002000001</v>
          </cell>
          <cell r="J383">
            <v>57.512940030000017</v>
          </cell>
          <cell r="K383">
            <v>440.93254023000014</v>
          </cell>
          <cell r="L383">
            <v>529.11904827600017</v>
          </cell>
          <cell r="M383">
            <v>247.08</v>
          </cell>
          <cell r="N383">
            <v>247</v>
          </cell>
          <cell r="O383">
            <v>6.5000000000000053</v>
          </cell>
        </row>
        <row r="384">
          <cell r="A384">
            <v>60000277</v>
          </cell>
          <cell r="B384" t="str">
            <v>Определение перекисного числа в растительных маслах</v>
          </cell>
          <cell r="C384">
            <v>384</v>
          </cell>
          <cell r="D384">
            <v>2.38</v>
          </cell>
          <cell r="E384">
            <v>209.53815119999999</v>
          </cell>
          <cell r="F384">
            <v>19.6248</v>
          </cell>
          <cell r="G384">
            <v>229.16295119999998</v>
          </cell>
          <cell r="H384">
            <v>77.915403408000003</v>
          </cell>
          <cell r="I384">
            <v>307.07835460799998</v>
          </cell>
          <cell r="J384">
            <v>46.061753191199998</v>
          </cell>
          <cell r="K384">
            <v>353.1401077992</v>
          </cell>
          <cell r="L384">
            <v>423.76812935904002</v>
          </cell>
          <cell r="M384">
            <v>408.96</v>
          </cell>
          <cell r="N384">
            <v>409</v>
          </cell>
          <cell r="O384">
            <v>6.4999999999999947</v>
          </cell>
        </row>
        <row r="385">
          <cell r="A385">
            <v>60000278</v>
          </cell>
          <cell r="B385" t="str">
            <v>Определение перекисного числа в животных  жирах</v>
          </cell>
          <cell r="C385">
            <v>329</v>
          </cell>
          <cell r="D385">
            <v>2.38</v>
          </cell>
          <cell r="E385">
            <v>209.53815119999999</v>
          </cell>
          <cell r="F385">
            <v>19.6248</v>
          </cell>
          <cell r="G385">
            <v>229.16295119999998</v>
          </cell>
          <cell r="H385">
            <v>77.915403408000003</v>
          </cell>
          <cell r="I385">
            <v>307.07835460799998</v>
          </cell>
          <cell r="J385">
            <v>46.061753191199998</v>
          </cell>
          <cell r="K385">
            <v>353.1401077992</v>
          </cell>
          <cell r="L385">
            <v>423.76812935904002</v>
          </cell>
          <cell r="M385">
            <v>350.38499999999999</v>
          </cell>
          <cell r="N385">
            <v>350</v>
          </cell>
          <cell r="O385">
            <v>6.4999999999999973</v>
          </cell>
        </row>
        <row r="386">
          <cell r="A386">
            <v>60000279</v>
          </cell>
          <cell r="B386" t="str">
            <v>Определение кислотного числа в жировой продукции</v>
          </cell>
          <cell r="C386">
            <v>264</v>
          </cell>
          <cell r="D386">
            <v>1.63</v>
          </cell>
          <cell r="E386">
            <v>143.5072212</v>
          </cell>
          <cell r="F386">
            <v>41.860799999999998</v>
          </cell>
          <cell r="G386">
            <v>185.36802119999999</v>
          </cell>
          <cell r="H386">
            <v>63.025127208000001</v>
          </cell>
          <cell r="I386">
            <v>248.393148408</v>
          </cell>
          <cell r="J386">
            <v>37.2589722612</v>
          </cell>
          <cell r="K386">
            <v>285.65212066920003</v>
          </cell>
          <cell r="L386">
            <v>342.78254480304003</v>
          </cell>
          <cell r="M386">
            <v>281.16000000000003</v>
          </cell>
          <cell r="N386">
            <v>281</v>
          </cell>
          <cell r="O386">
            <v>6.5000000000000098</v>
          </cell>
        </row>
        <row r="387">
          <cell r="A387">
            <v>60000280</v>
          </cell>
          <cell r="B387" t="str">
            <v>Качественное  определение соды в молоке, молочной продукции</v>
          </cell>
          <cell r="C387">
            <v>116</v>
          </cell>
          <cell r="D387">
            <v>1.17</v>
          </cell>
          <cell r="E387">
            <v>103.0082508</v>
          </cell>
          <cell r="F387">
            <v>0</v>
          </cell>
          <cell r="G387">
            <v>103.0082508</v>
          </cell>
          <cell r="H387">
            <v>35.022805271999999</v>
          </cell>
          <cell r="I387">
            <v>138.03105607200001</v>
          </cell>
          <cell r="J387">
            <v>20.7046584108</v>
          </cell>
          <cell r="K387">
            <v>158.73571448280001</v>
          </cell>
          <cell r="L387">
            <v>190.48285737936001</v>
          </cell>
          <cell r="M387">
            <v>123.54</v>
          </cell>
          <cell r="N387">
            <v>124</v>
          </cell>
          <cell r="O387">
            <v>6.5000000000000053</v>
          </cell>
        </row>
        <row r="388">
          <cell r="A388">
            <v>60000281</v>
          </cell>
          <cell r="B388" t="str">
            <v>Определения пастеризации  в молоке, молочной продукции</v>
          </cell>
          <cell r="C388">
            <v>166</v>
          </cell>
          <cell r="D388">
            <v>1</v>
          </cell>
          <cell r="E388">
            <v>88.041240000000016</v>
          </cell>
          <cell r="F388">
            <v>3.2436000000000003</v>
          </cell>
          <cell r="G388">
            <v>91.284840000000017</v>
          </cell>
          <cell r="H388">
            <v>31.036845600000007</v>
          </cell>
          <cell r="I388">
            <v>122.32168560000002</v>
          </cell>
          <cell r="J388">
            <v>18.348252840000004</v>
          </cell>
          <cell r="K388">
            <v>140.66993844000004</v>
          </cell>
          <cell r="L388">
            <v>168.80392612800006</v>
          </cell>
          <cell r="M388">
            <v>176.79</v>
          </cell>
          <cell r="N388">
            <v>177</v>
          </cell>
          <cell r="O388">
            <v>6.4999999999999947</v>
          </cell>
        </row>
        <row r="389">
          <cell r="A389">
            <v>60000282</v>
          </cell>
          <cell r="B389" t="str">
            <v>Определение остаточной активности кислой фосфатазы в вареных колбасных изделиях</v>
          </cell>
          <cell r="C389">
            <v>530</v>
          </cell>
          <cell r="D389">
            <v>4.63</v>
          </cell>
          <cell r="E389">
            <v>407.6309412</v>
          </cell>
          <cell r="F389">
            <v>0</v>
          </cell>
          <cell r="G389">
            <v>407.6309412</v>
          </cell>
          <cell r="H389">
            <v>138.59452000800002</v>
          </cell>
          <cell r="I389">
            <v>546.22546120800007</v>
          </cell>
          <cell r="J389">
            <v>81.933819181200008</v>
          </cell>
          <cell r="K389">
            <v>628.15928038920003</v>
          </cell>
          <cell r="L389">
            <v>753.79113646704002</v>
          </cell>
          <cell r="M389">
            <v>564.45000000000005</v>
          </cell>
          <cell r="N389">
            <v>564</v>
          </cell>
          <cell r="O389">
            <v>6.5000000000000089</v>
          </cell>
        </row>
        <row r="390">
          <cell r="A390">
            <v>60000283</v>
          </cell>
          <cell r="B390" t="str">
            <v>Определение растворимости пищевых продуктов</v>
          </cell>
          <cell r="C390">
            <v>77</v>
          </cell>
          <cell r="D390">
            <v>0.5</v>
          </cell>
          <cell r="E390">
            <v>44.020620000000008</v>
          </cell>
          <cell r="F390">
            <v>0</v>
          </cell>
          <cell r="G390">
            <v>44.020620000000008</v>
          </cell>
          <cell r="H390">
            <v>14.967010800000004</v>
          </cell>
          <cell r="I390">
            <v>58.987630800000012</v>
          </cell>
          <cell r="J390">
            <v>8.8481446200000011</v>
          </cell>
          <cell r="K390">
            <v>67.835775420000019</v>
          </cell>
          <cell r="L390">
            <v>81.402930504000025</v>
          </cell>
          <cell r="M390">
            <v>82.004999999999995</v>
          </cell>
          <cell r="N390">
            <v>82</v>
          </cell>
          <cell r="O390">
            <v>6.4999999999999947</v>
          </cell>
        </row>
        <row r="391">
          <cell r="A391">
            <v>60000284</v>
          </cell>
          <cell r="B391" t="str">
            <v>Определение  массовой доли мышьяка в продовольственном сырье, пищевых продуктах</v>
          </cell>
          <cell r="C391">
            <v>792</v>
          </cell>
          <cell r="D391">
            <v>5.58</v>
          </cell>
          <cell r="E391">
            <v>491.27011920000007</v>
          </cell>
          <cell r="F391">
            <v>0</v>
          </cell>
          <cell r="G391">
            <v>491.27011920000007</v>
          </cell>
          <cell r="H391">
            <v>167.03184052800003</v>
          </cell>
          <cell r="I391">
            <v>658.30195972800016</v>
          </cell>
          <cell r="J391">
            <v>98.745293959200026</v>
          </cell>
          <cell r="K391">
            <v>757.04725368720017</v>
          </cell>
          <cell r="L391">
            <v>908.45670442464018</v>
          </cell>
          <cell r="M391">
            <v>843.48</v>
          </cell>
          <cell r="N391">
            <v>843</v>
          </cell>
          <cell r="O391">
            <v>6.5000000000000018</v>
          </cell>
        </row>
        <row r="392">
          <cell r="A392">
            <v>60000285</v>
          </cell>
          <cell r="B392" t="str">
            <v>Определение кислотности в пищевых продуктах</v>
          </cell>
          <cell r="C392">
            <v>185</v>
          </cell>
          <cell r="D392">
            <v>1.33</v>
          </cell>
          <cell r="E392">
            <v>117.09484920000003</v>
          </cell>
          <cell r="F392">
            <v>0</v>
          </cell>
          <cell r="G392">
            <v>117.09484920000003</v>
          </cell>
          <cell r="H392">
            <v>39.812248728000014</v>
          </cell>
          <cell r="I392">
            <v>156.90709792800004</v>
          </cell>
          <cell r="J392">
            <v>23.536064689200007</v>
          </cell>
          <cell r="K392">
            <v>180.44316261720004</v>
          </cell>
          <cell r="L392">
            <v>216.53179514064004</v>
          </cell>
          <cell r="M392">
            <v>197.02500000000001</v>
          </cell>
          <cell r="N392">
            <v>197</v>
          </cell>
          <cell r="O392">
            <v>6.5000000000000027</v>
          </cell>
        </row>
        <row r="393">
          <cell r="A393">
            <v>60000286</v>
          </cell>
          <cell r="B393" t="str">
            <v>Определение кислотности в консервах</v>
          </cell>
          <cell r="C393">
            <v>231</v>
          </cell>
          <cell r="D393">
            <v>2.5</v>
          </cell>
          <cell r="E393">
            <v>220.10310000000001</v>
          </cell>
          <cell r="F393">
            <v>0</v>
          </cell>
          <cell r="G393">
            <v>220.10310000000001</v>
          </cell>
          <cell r="H393">
            <v>74.835054000000014</v>
          </cell>
          <cell r="I393">
            <v>294.93815400000005</v>
          </cell>
          <cell r="J393">
            <v>44.240723100000004</v>
          </cell>
          <cell r="K393">
            <v>339.17887710000008</v>
          </cell>
          <cell r="L393">
            <v>407.01465252000008</v>
          </cell>
          <cell r="M393">
            <v>246.01499999999999</v>
          </cell>
          <cell r="N393">
            <v>246</v>
          </cell>
          <cell r="O393">
            <v>6.4999999999999947</v>
          </cell>
        </row>
        <row r="394">
          <cell r="A394">
            <v>60000287</v>
          </cell>
          <cell r="B394" t="str">
            <v>Определение массовой доли глазури в рыбе</v>
          </cell>
          <cell r="C394">
            <v>81</v>
          </cell>
          <cell r="D394">
            <v>0.5</v>
          </cell>
          <cell r="E394">
            <v>44.020620000000008</v>
          </cell>
          <cell r="F394">
            <v>0</v>
          </cell>
          <cell r="G394">
            <v>44.020620000000008</v>
          </cell>
          <cell r="H394">
            <v>14.967010800000004</v>
          </cell>
          <cell r="I394">
            <v>58.987630800000012</v>
          </cell>
          <cell r="J394">
            <v>8.8481446200000011</v>
          </cell>
          <cell r="K394">
            <v>67.835775420000019</v>
          </cell>
          <cell r="L394">
            <v>81.402930504000025</v>
          </cell>
          <cell r="M394">
            <v>86.265000000000001</v>
          </cell>
          <cell r="N394">
            <v>86</v>
          </cell>
          <cell r="O394">
            <v>6.5</v>
          </cell>
        </row>
        <row r="395">
          <cell r="A395">
            <v>60001020</v>
          </cell>
          <cell r="B395" t="str">
            <v>Определение кислотности  жировой фазы в коровьем масле и спрэдах продукции</v>
          </cell>
          <cell r="C395">
            <v>211</v>
          </cell>
          <cell r="D395">
            <v>1</v>
          </cell>
          <cell r="E395">
            <v>88.041240000000016</v>
          </cell>
          <cell r="F395">
            <v>0</v>
          </cell>
          <cell r="G395">
            <v>88.041240000000016</v>
          </cell>
          <cell r="H395">
            <v>29.934021600000008</v>
          </cell>
          <cell r="I395">
            <v>117.97526160000002</v>
          </cell>
          <cell r="J395">
            <v>17.696289240000002</v>
          </cell>
          <cell r="K395">
            <v>135.67155084000004</v>
          </cell>
          <cell r="L395">
            <v>162.80586100800005</v>
          </cell>
          <cell r="M395">
            <v>224.715</v>
          </cell>
          <cell r="N395">
            <v>225</v>
          </cell>
          <cell r="O395">
            <v>6.5000000000000018</v>
          </cell>
        </row>
        <row r="396">
          <cell r="A396">
            <v>60000288</v>
          </cell>
          <cell r="B396" t="str">
            <v>Определение объемной доли этилового спирта  (крепость) в алкогольной продукции</v>
          </cell>
          <cell r="C396">
            <v>450</v>
          </cell>
          <cell r="D396">
            <v>2.5</v>
          </cell>
          <cell r="E396">
            <v>220.10310000000001</v>
          </cell>
          <cell r="F396">
            <v>0</v>
          </cell>
          <cell r="G396">
            <v>220.10310000000001</v>
          </cell>
          <cell r="H396">
            <v>74.835054000000014</v>
          </cell>
          <cell r="I396">
            <v>294.93815400000005</v>
          </cell>
          <cell r="J396">
            <v>44.240723100000004</v>
          </cell>
          <cell r="K396">
            <v>339.17887710000008</v>
          </cell>
          <cell r="L396">
            <v>407.01465252000008</v>
          </cell>
          <cell r="M396">
            <v>479.25</v>
          </cell>
          <cell r="N396">
            <v>479</v>
          </cell>
          <cell r="O396">
            <v>6.5</v>
          </cell>
        </row>
        <row r="397">
          <cell r="A397">
            <v>60000291</v>
          </cell>
          <cell r="B397" t="str">
            <v>Определение  продолжительности растворения сахара в воде</v>
          </cell>
          <cell r="C397">
            <v>75</v>
          </cell>
          <cell r="D397">
            <v>0.5</v>
          </cell>
          <cell r="E397">
            <v>44.020620000000008</v>
          </cell>
          <cell r="F397">
            <v>0</v>
          </cell>
          <cell r="G397">
            <v>44.020620000000008</v>
          </cell>
          <cell r="H397">
            <v>14.967010800000004</v>
          </cell>
          <cell r="I397">
            <v>58.987630800000012</v>
          </cell>
          <cell r="J397">
            <v>8.8481446200000011</v>
          </cell>
          <cell r="K397">
            <v>67.835775420000019</v>
          </cell>
          <cell r="L397">
            <v>81.402930504000025</v>
          </cell>
          <cell r="M397">
            <v>79.875</v>
          </cell>
          <cell r="N397">
            <v>80</v>
          </cell>
          <cell r="O397">
            <v>6.5</v>
          </cell>
        </row>
        <row r="398">
          <cell r="A398">
            <v>60000292</v>
          </cell>
          <cell r="B398" t="str">
            <v>Определение массовой доли нитрата в овощах потенциометрическим методом</v>
          </cell>
          <cell r="C398">
            <v>258</v>
          </cell>
          <cell r="D398">
            <v>1.8</v>
          </cell>
          <cell r="E398">
            <v>158.47423200000003</v>
          </cell>
          <cell r="F398">
            <v>0</v>
          </cell>
          <cell r="G398">
            <v>158.47423200000003</v>
          </cell>
          <cell r="H398">
            <v>53.881238880000012</v>
          </cell>
          <cell r="I398">
            <v>212.35547088000004</v>
          </cell>
          <cell r="J398">
            <v>31.853320632000006</v>
          </cell>
          <cell r="K398">
            <v>244.20879151200006</v>
          </cell>
          <cell r="L398">
            <v>293.05054981440009</v>
          </cell>
          <cell r="M398">
            <v>274.77</v>
          </cell>
          <cell r="N398">
            <v>275</v>
          </cell>
          <cell r="O398">
            <v>6.4999999999999929</v>
          </cell>
        </row>
        <row r="399">
          <cell r="A399">
            <v>60000293</v>
          </cell>
          <cell r="B399" t="str">
            <v>Определение рефракции в растительных маслах</v>
          </cell>
          <cell r="C399">
            <v>379</v>
          </cell>
          <cell r="D399">
            <v>2.2999999999999998</v>
          </cell>
          <cell r="E399">
            <v>202.49485200000001</v>
          </cell>
          <cell r="F399">
            <v>0</v>
          </cell>
          <cell r="G399">
            <v>202.49485200000001</v>
          </cell>
          <cell r="H399">
            <v>68.848249680000009</v>
          </cell>
          <cell r="I399">
            <v>271.34310168000002</v>
          </cell>
          <cell r="J399">
            <v>40.701465251999998</v>
          </cell>
          <cell r="K399">
            <v>312.04456693200001</v>
          </cell>
          <cell r="L399">
            <v>374.45348031840001</v>
          </cell>
          <cell r="M399">
            <v>403.63499999999999</v>
          </cell>
          <cell r="N399">
            <v>404</v>
          </cell>
          <cell r="O399">
            <v>6.4999999999999973</v>
          </cell>
        </row>
        <row r="400">
          <cell r="A400">
            <v>60000294</v>
          </cell>
          <cell r="B400" t="str">
            <v>Определение массовой доли осадка в соках и экстрактах</v>
          </cell>
          <cell r="C400">
            <v>203</v>
          </cell>
          <cell r="D400">
            <v>2.2999999999999998</v>
          </cell>
          <cell r="E400">
            <v>202.49485200000001</v>
          </cell>
          <cell r="F400">
            <v>0</v>
          </cell>
          <cell r="G400">
            <v>202.49485200000001</v>
          </cell>
          <cell r="H400">
            <v>68.848249680000009</v>
          </cell>
          <cell r="I400">
            <v>271.34310168000002</v>
          </cell>
          <cell r="J400">
            <v>40.701465251999998</v>
          </cell>
          <cell r="K400">
            <v>312.04456693200001</v>
          </cell>
          <cell r="L400">
            <v>374.45348031840001</v>
          </cell>
          <cell r="M400">
            <v>216.19499999999999</v>
          </cell>
          <cell r="N400">
            <v>216</v>
          </cell>
          <cell r="O400">
            <v>6.4999999999999964</v>
          </cell>
        </row>
        <row r="401">
          <cell r="A401">
            <v>60000295</v>
          </cell>
          <cell r="B401" t="str">
            <v>Определение массовой доли мякоти в соковой продукции</v>
          </cell>
          <cell r="C401">
            <v>139</v>
          </cell>
          <cell r="D401">
            <v>2.2999999999999998</v>
          </cell>
          <cell r="E401">
            <v>202.49485200000001</v>
          </cell>
          <cell r="F401">
            <v>0</v>
          </cell>
          <cell r="G401">
            <v>202.49485200000001</v>
          </cell>
          <cell r="H401">
            <v>68.848249680000009</v>
          </cell>
          <cell r="I401">
            <v>271.34310168000002</v>
          </cell>
          <cell r="J401">
            <v>40.701465251999998</v>
          </cell>
          <cell r="K401">
            <v>312.04456693200001</v>
          </cell>
          <cell r="L401">
            <v>374.45348031840001</v>
          </cell>
          <cell r="M401">
            <v>148.035</v>
          </cell>
          <cell r="N401">
            <v>148</v>
          </cell>
          <cell r="O401">
            <v>6.4999999999999973</v>
          </cell>
        </row>
        <row r="402">
          <cell r="A402">
            <v>60000296</v>
          </cell>
          <cell r="B402" t="str">
            <v>Определение  массовой доли диоксида серы в жидких и светлоокрашенных продуктах переработки фруктов и овощей</v>
          </cell>
          <cell r="C402">
            <v>396</v>
          </cell>
          <cell r="D402">
            <v>2.15</v>
          </cell>
          <cell r="E402">
            <v>189.28866600000001</v>
          </cell>
          <cell r="F402">
            <v>1.4483999999999999</v>
          </cell>
          <cell r="G402">
            <v>190.737066</v>
          </cell>
          <cell r="H402">
            <v>64.850602440000003</v>
          </cell>
          <cell r="I402">
            <v>255.58766844000002</v>
          </cell>
          <cell r="J402">
            <v>38.338150266</v>
          </cell>
          <cell r="K402">
            <v>293.92581870600003</v>
          </cell>
          <cell r="L402">
            <v>352.71098244720002</v>
          </cell>
          <cell r="M402">
            <v>421.74</v>
          </cell>
          <cell r="N402">
            <v>422</v>
          </cell>
          <cell r="O402">
            <v>6.5000000000000018</v>
          </cell>
        </row>
        <row r="403">
          <cell r="A403">
            <v>60000297</v>
          </cell>
          <cell r="B403" t="str">
            <v>Определение массовой доли сорбиновой кислоты в пищевых продуктах фотометрическим методом</v>
          </cell>
          <cell r="C403">
            <v>680</v>
          </cell>
          <cell r="D403">
            <v>3.05</v>
          </cell>
          <cell r="E403">
            <v>268.52578200000005</v>
          </cell>
          <cell r="F403">
            <v>77.265000000000001</v>
          </cell>
          <cell r="G403">
            <v>345.79078200000004</v>
          </cell>
          <cell r="H403">
            <v>117.56886588000002</v>
          </cell>
          <cell r="I403">
            <v>463.35964788000007</v>
          </cell>
          <cell r="J403">
            <v>69.503947182000005</v>
          </cell>
          <cell r="K403">
            <v>532.86359506200006</v>
          </cell>
          <cell r="L403">
            <v>639.43631407440012</v>
          </cell>
          <cell r="M403">
            <v>724.2</v>
          </cell>
          <cell r="N403">
            <v>724</v>
          </cell>
          <cell r="O403">
            <v>6.5000000000000071</v>
          </cell>
        </row>
        <row r="404">
          <cell r="A404">
            <v>60000298</v>
          </cell>
          <cell r="B404" t="str">
            <v>Определение массовой доли бензойной кислоты в пищевых продуктах фотометрическим методом</v>
          </cell>
          <cell r="C404">
            <v>765</v>
          </cell>
          <cell r="D404">
            <v>3.25</v>
          </cell>
          <cell r="E404">
            <v>286.13403000000005</v>
          </cell>
          <cell r="F404">
            <v>119.79900000000001</v>
          </cell>
          <cell r="G404">
            <v>405.93303000000003</v>
          </cell>
          <cell r="H404">
            <v>138.01723020000003</v>
          </cell>
          <cell r="I404">
            <v>543.9502602</v>
          </cell>
          <cell r="J404">
            <v>81.592539029999998</v>
          </cell>
          <cell r="K404">
            <v>625.54279923000001</v>
          </cell>
          <cell r="L404">
            <v>750.65135907600006</v>
          </cell>
          <cell r="M404">
            <v>814.72500000000002</v>
          </cell>
          <cell r="N404">
            <v>815</v>
          </cell>
          <cell r="O404">
            <v>6.5000000000000027</v>
          </cell>
        </row>
        <row r="405">
          <cell r="A405">
            <v>60000300</v>
          </cell>
          <cell r="B405" t="str">
            <v>Определение массовой доли летучих кислот в винодельческой продукции</v>
          </cell>
          <cell r="C405">
            <v>320</v>
          </cell>
          <cell r="D405">
            <v>1.5</v>
          </cell>
          <cell r="E405">
            <v>132.06186000000002</v>
          </cell>
          <cell r="F405">
            <v>40.830600000000004</v>
          </cell>
          <cell r="G405">
            <v>172.89246000000003</v>
          </cell>
          <cell r="H405">
            <v>58.783436400000014</v>
          </cell>
          <cell r="I405">
            <v>231.67589640000006</v>
          </cell>
          <cell r="J405">
            <v>34.751384460000004</v>
          </cell>
          <cell r="K405">
            <v>266.42728086000005</v>
          </cell>
          <cell r="L405">
            <v>319.71273703200006</v>
          </cell>
          <cell r="M405">
            <v>340.8</v>
          </cell>
          <cell r="N405">
            <v>341</v>
          </cell>
          <cell r="O405">
            <v>6.5000000000000027</v>
          </cell>
        </row>
        <row r="406">
          <cell r="A406">
            <v>60000301</v>
          </cell>
          <cell r="B406" t="str">
            <v>Определение относительной плотности винодельческой продукции, соковой продукции</v>
          </cell>
          <cell r="C406">
            <v>181</v>
          </cell>
          <cell r="D406">
            <v>0.8</v>
          </cell>
          <cell r="E406">
            <v>70.432992000000013</v>
          </cell>
          <cell r="F406">
            <v>0</v>
          </cell>
          <cell r="G406">
            <v>70.432992000000013</v>
          </cell>
          <cell r="H406">
            <v>23.947217280000007</v>
          </cell>
          <cell r="I406">
            <v>94.380209280000017</v>
          </cell>
          <cell r="J406">
            <v>14.157031392000002</v>
          </cell>
          <cell r="K406">
            <v>108.53724067200002</v>
          </cell>
          <cell r="L406">
            <v>130.24468880640003</v>
          </cell>
          <cell r="M406">
            <v>192.76499999999999</v>
          </cell>
          <cell r="N406">
            <v>193</v>
          </cell>
          <cell r="O406">
            <v>6.499999999999992</v>
          </cell>
        </row>
        <row r="407">
          <cell r="A407">
            <v>60000302</v>
          </cell>
          <cell r="B407" t="str">
            <v>Определение приведённого, остаточного экстракта в алкогольной продукции</v>
          </cell>
          <cell r="C407">
            <v>551</v>
          </cell>
          <cell r="D407">
            <v>3.13</v>
          </cell>
          <cell r="E407">
            <v>275.56908120000003</v>
          </cell>
          <cell r="F407">
            <v>1.7850000000000001</v>
          </cell>
          <cell r="G407">
            <v>277.35408120000005</v>
          </cell>
          <cell r="H407">
            <v>94.300387608000023</v>
          </cell>
          <cell r="I407">
            <v>371.65446880800005</v>
          </cell>
          <cell r="J407">
            <v>55.748170321200007</v>
          </cell>
          <cell r="K407">
            <v>427.40263912920005</v>
          </cell>
          <cell r="L407">
            <v>512.88316695504011</v>
          </cell>
          <cell r="M407">
            <v>586.81500000000005</v>
          </cell>
          <cell r="N407">
            <v>587</v>
          </cell>
          <cell r="O407">
            <v>6.5000000000000098</v>
          </cell>
        </row>
        <row r="408">
          <cell r="A408">
            <v>60000303</v>
          </cell>
          <cell r="B408" t="str">
            <v>Определение массовой концентрации общей и свободной сернистой кислоты в винодельческой продукции</v>
          </cell>
          <cell r="C408">
            <v>432</v>
          </cell>
          <cell r="D408">
            <v>1.5</v>
          </cell>
          <cell r="E408">
            <v>132.06186000000002</v>
          </cell>
          <cell r="F408">
            <v>102.08159999999999</v>
          </cell>
          <cell r="G408">
            <v>234.14346</v>
          </cell>
          <cell r="H408">
            <v>79.608776400000011</v>
          </cell>
          <cell r="I408">
            <v>313.75223640000002</v>
          </cell>
          <cell r="J408">
            <v>47.062835460000002</v>
          </cell>
          <cell r="K408">
            <v>360.81507185999999</v>
          </cell>
          <cell r="L408">
            <v>432.97808623200001</v>
          </cell>
          <cell r="M408">
            <v>460.08</v>
          </cell>
          <cell r="N408">
            <v>460</v>
          </cell>
          <cell r="O408">
            <v>6.4999999999999964</v>
          </cell>
        </row>
        <row r="409">
          <cell r="A409">
            <v>60000304</v>
          </cell>
          <cell r="B409" t="str">
            <v>Определение массовой доли двуокиси углерода в пиве и безалкогольных напитках</v>
          </cell>
          <cell r="C409">
            <v>86</v>
          </cell>
          <cell r="D409">
            <v>0.5</v>
          </cell>
          <cell r="E409">
            <v>44.020620000000008</v>
          </cell>
          <cell r="F409">
            <v>0</v>
          </cell>
          <cell r="G409">
            <v>44.020620000000008</v>
          </cell>
          <cell r="H409">
            <v>14.967010800000004</v>
          </cell>
          <cell r="I409">
            <v>58.987630800000012</v>
          </cell>
          <cell r="J409">
            <v>8.8481446200000011</v>
          </cell>
          <cell r="K409">
            <v>67.835775420000019</v>
          </cell>
          <cell r="L409">
            <v>81.402930504000025</v>
          </cell>
          <cell r="M409">
            <v>91.59</v>
          </cell>
          <cell r="N409">
            <v>92</v>
          </cell>
          <cell r="O409">
            <v>6.5000000000000044</v>
          </cell>
        </row>
        <row r="410">
          <cell r="A410">
            <v>60000305</v>
          </cell>
          <cell r="B410" t="str">
            <v>Определение объемной доли метилового спирта в коньяках</v>
          </cell>
          <cell r="C410">
            <v>450</v>
          </cell>
          <cell r="D410">
            <v>3</v>
          </cell>
          <cell r="E410">
            <v>264.12372000000005</v>
          </cell>
          <cell r="F410">
            <v>0</v>
          </cell>
          <cell r="G410">
            <v>264.12372000000005</v>
          </cell>
          <cell r="H410">
            <v>89.802064800000025</v>
          </cell>
          <cell r="I410">
            <v>353.92578480000009</v>
          </cell>
          <cell r="J410">
            <v>53.08886772000001</v>
          </cell>
          <cell r="K410">
            <v>407.01465252000008</v>
          </cell>
          <cell r="L410">
            <v>488.41758302400012</v>
          </cell>
          <cell r="M410">
            <v>479.25</v>
          </cell>
          <cell r="N410">
            <v>479</v>
          </cell>
          <cell r="O410">
            <v>6.5</v>
          </cell>
        </row>
        <row r="411">
          <cell r="A411">
            <v>60000307</v>
          </cell>
          <cell r="B411" t="str">
            <v>Определение стойкости пива и безалкогольных напитков</v>
          </cell>
          <cell r="C411">
            <v>80</v>
          </cell>
          <cell r="D411">
            <v>0.92</v>
          </cell>
          <cell r="E411">
            <v>80.997940800000009</v>
          </cell>
          <cell r="F411">
            <v>0</v>
          </cell>
          <cell r="G411">
            <v>80.997940800000009</v>
          </cell>
          <cell r="H411">
            <v>27.539299872000004</v>
          </cell>
          <cell r="I411">
            <v>108.53724067200001</v>
          </cell>
          <cell r="J411">
            <v>16.280586100800001</v>
          </cell>
          <cell r="K411">
            <v>124.8178267728</v>
          </cell>
          <cell r="L411">
            <v>149.78139212735999</v>
          </cell>
          <cell r="M411">
            <v>85.2</v>
          </cell>
          <cell r="N411">
            <v>85</v>
          </cell>
          <cell r="O411">
            <v>6.5000000000000027</v>
          </cell>
        </row>
        <row r="412">
          <cell r="A412">
            <v>60000309</v>
          </cell>
          <cell r="B412" t="str">
            <v>Определение качества термической обработки мясных кулинарных изделий из рубленого мяса</v>
          </cell>
          <cell r="C412">
            <v>117</v>
          </cell>
          <cell r="D412">
            <v>1</v>
          </cell>
          <cell r="E412">
            <v>88.041240000000016</v>
          </cell>
          <cell r="F412">
            <v>0.41819999999999996</v>
          </cell>
          <cell r="G412">
            <v>88.459440000000015</v>
          </cell>
          <cell r="H412">
            <v>30.076209600000006</v>
          </cell>
          <cell r="I412">
            <v>118.53564960000003</v>
          </cell>
          <cell r="J412">
            <v>17.780347440000003</v>
          </cell>
          <cell r="K412">
            <v>136.31599704000004</v>
          </cell>
          <cell r="L412">
            <v>163.57919644800006</v>
          </cell>
          <cell r="M412">
            <v>124.605</v>
          </cell>
          <cell r="N412">
            <v>125</v>
          </cell>
          <cell r="O412">
            <v>6.5000000000000027</v>
          </cell>
        </row>
        <row r="413">
          <cell r="A413">
            <v>60000310</v>
          </cell>
          <cell r="B413" t="str">
            <v>Определение массовой доли окисленных веществ во фритюрном жире</v>
          </cell>
          <cell r="C413">
            <v>153</v>
          </cell>
          <cell r="D413">
            <v>1.1499999999999999</v>
          </cell>
          <cell r="E413">
            <v>101.247426</v>
          </cell>
          <cell r="F413">
            <v>5.5998000000000001</v>
          </cell>
          <cell r="G413">
            <v>106.84722600000001</v>
          </cell>
          <cell r="H413">
            <v>36.328056840000002</v>
          </cell>
          <cell r="I413">
            <v>143.17528284000002</v>
          </cell>
          <cell r="J413">
            <v>21.476292426000004</v>
          </cell>
          <cell r="K413">
            <v>164.65157526600004</v>
          </cell>
          <cell r="L413">
            <v>197.58189031920006</v>
          </cell>
          <cell r="M413">
            <v>162.94499999999999</v>
          </cell>
          <cell r="N413">
            <v>163</v>
          </cell>
          <cell r="O413">
            <v>6.4999999999999964</v>
          </cell>
        </row>
        <row r="414">
          <cell r="A414">
            <v>60000311</v>
          </cell>
          <cell r="B414" t="str">
            <v>Определение массовой доли  золы нерастворимой в 10 % соляной кислоте</v>
          </cell>
          <cell r="C414">
            <v>588</v>
          </cell>
          <cell r="D414">
            <v>3</v>
          </cell>
          <cell r="E414">
            <v>264.12372000000005</v>
          </cell>
          <cell r="F414">
            <v>22.643999999999998</v>
          </cell>
          <cell r="G414">
            <v>286.76772000000005</v>
          </cell>
          <cell r="H414">
            <v>97.501024800000025</v>
          </cell>
          <cell r="I414">
            <v>384.26874480000009</v>
          </cell>
          <cell r="J414">
            <v>57.640311720000014</v>
          </cell>
          <cell r="K414">
            <v>441.90905652000009</v>
          </cell>
          <cell r="L414">
            <v>530.29086782400009</v>
          </cell>
          <cell r="M414">
            <v>626.22</v>
          </cell>
          <cell r="N414">
            <v>626</v>
          </cell>
          <cell r="O414">
            <v>6.5000000000000044</v>
          </cell>
        </row>
        <row r="415">
          <cell r="A415">
            <v>60000312</v>
          </cell>
          <cell r="B415" t="str">
            <v>Определение  массовой доли редуцирующих сахаров и сахарозы в мёде</v>
          </cell>
          <cell r="C415">
            <v>346</v>
          </cell>
          <cell r="D415">
            <v>3</v>
          </cell>
          <cell r="E415">
            <v>264.12372000000005</v>
          </cell>
          <cell r="F415">
            <v>0.82620000000000005</v>
          </cell>
          <cell r="G415">
            <v>264.94992000000002</v>
          </cell>
          <cell r="H415">
            <v>90.082972800000007</v>
          </cell>
          <cell r="I415">
            <v>355.03289280000001</v>
          </cell>
          <cell r="J415">
            <v>53.254933919999999</v>
          </cell>
          <cell r="K415">
            <v>408.28782672</v>
          </cell>
          <cell r="L415">
            <v>489.94539206399998</v>
          </cell>
          <cell r="M415">
            <v>368.49</v>
          </cell>
          <cell r="N415">
            <v>368</v>
          </cell>
          <cell r="O415">
            <v>6.5000000000000027</v>
          </cell>
        </row>
        <row r="416">
          <cell r="A416">
            <v>60000313</v>
          </cell>
          <cell r="B416" t="str">
            <v>Качественное определение гидрокисметилфурфураля (оксиметилфурфурола) в мёде</v>
          </cell>
          <cell r="C416">
            <v>338</v>
          </cell>
          <cell r="D416">
            <v>2.08</v>
          </cell>
          <cell r="E416">
            <v>183.12577920000004</v>
          </cell>
          <cell r="F416">
            <v>0</v>
          </cell>
          <cell r="G416">
            <v>183.12577920000004</v>
          </cell>
          <cell r="H416">
            <v>62.262764928000017</v>
          </cell>
          <cell r="I416">
            <v>245.38854412800006</v>
          </cell>
          <cell r="J416">
            <v>36.80828161920001</v>
          </cell>
          <cell r="K416">
            <v>282.19682574720008</v>
          </cell>
          <cell r="L416">
            <v>338.63619089664007</v>
          </cell>
          <cell r="M416">
            <v>359.97</v>
          </cell>
          <cell r="N416">
            <v>360</v>
          </cell>
          <cell r="O416">
            <v>6.5000000000000089</v>
          </cell>
        </row>
        <row r="417">
          <cell r="A417">
            <v>60000314</v>
          </cell>
          <cell r="B417" t="str">
            <v>Определение диастазного числа в мёде</v>
          </cell>
          <cell r="C417">
            <v>178</v>
          </cell>
          <cell r="D417">
            <v>1.5</v>
          </cell>
          <cell r="E417">
            <v>132.06186000000002</v>
          </cell>
          <cell r="F417">
            <v>25.387800000000002</v>
          </cell>
          <cell r="G417">
            <v>157.44966000000002</v>
          </cell>
          <cell r="H417">
            <v>53.532884400000015</v>
          </cell>
          <cell r="I417">
            <v>210.98254440000005</v>
          </cell>
          <cell r="J417">
            <v>31.647381660000008</v>
          </cell>
          <cell r="K417">
            <v>242.62992606000006</v>
          </cell>
          <cell r="L417">
            <v>291.15591127200008</v>
          </cell>
          <cell r="M417">
            <v>189.57</v>
          </cell>
          <cell r="N417">
            <v>190</v>
          </cell>
          <cell r="O417">
            <v>6.4999999999999964</v>
          </cell>
        </row>
        <row r="418">
          <cell r="A418">
            <v>60000315</v>
          </cell>
          <cell r="B418" t="str">
            <v>Определение содержания механических примесей в меде</v>
          </cell>
          <cell r="C418">
            <v>120</v>
          </cell>
          <cell r="D418">
            <v>0.5</v>
          </cell>
          <cell r="E418">
            <v>44.020620000000008</v>
          </cell>
          <cell r="F418">
            <v>0</v>
          </cell>
          <cell r="G418">
            <v>44.020620000000008</v>
          </cell>
          <cell r="H418">
            <v>14.967010800000004</v>
          </cell>
          <cell r="I418">
            <v>58.987630800000012</v>
          </cell>
          <cell r="J418">
            <v>8.8481446200000011</v>
          </cell>
          <cell r="K418">
            <v>67.835775420000019</v>
          </cell>
          <cell r="L418">
            <v>81.402930504000025</v>
          </cell>
          <cell r="M418">
            <v>127.8</v>
          </cell>
          <cell r="N418">
            <v>128</v>
          </cell>
          <cell r="O418">
            <v>6.4999999999999973</v>
          </cell>
        </row>
        <row r="419">
          <cell r="A419">
            <v>60000316</v>
          </cell>
          <cell r="B419" t="str">
            <v>Определение свободной кислотности и /или водородного показателя (рН) в мёде</v>
          </cell>
          <cell r="C419">
            <v>125</v>
          </cell>
          <cell r="D419">
            <v>0.65</v>
          </cell>
          <cell r="E419">
            <v>57.226806000000003</v>
          </cell>
          <cell r="F419">
            <v>10.302</v>
          </cell>
          <cell r="G419">
            <v>67.528806000000003</v>
          </cell>
          <cell r="H419">
            <v>22.959794040000002</v>
          </cell>
          <cell r="I419">
            <v>90.488600040000009</v>
          </cell>
          <cell r="J419">
            <v>13.573290006000001</v>
          </cell>
          <cell r="K419">
            <v>104.061890046</v>
          </cell>
          <cell r="L419">
            <v>124.87426805520001</v>
          </cell>
          <cell r="M419">
            <v>133.125</v>
          </cell>
          <cell r="N419">
            <v>133</v>
          </cell>
          <cell r="O419">
            <v>6.5</v>
          </cell>
        </row>
        <row r="420">
          <cell r="A420">
            <v>60000317</v>
          </cell>
          <cell r="B420" t="str">
            <v>Определение никеля, хрома в табачных изделиях</v>
          </cell>
          <cell r="C420">
            <v>390</v>
          </cell>
          <cell r="D420">
            <v>2.5</v>
          </cell>
          <cell r="E420">
            <v>220.10310000000001</v>
          </cell>
          <cell r="F420">
            <v>8.4047999999999998</v>
          </cell>
          <cell r="G420">
            <v>228.50790000000001</v>
          </cell>
          <cell r="H420">
            <v>77.692686000000009</v>
          </cell>
          <cell r="I420">
            <v>306.20058600000004</v>
          </cell>
          <cell r="J420">
            <v>45.930087900000004</v>
          </cell>
          <cell r="K420">
            <v>352.13067390000003</v>
          </cell>
          <cell r="L420">
            <v>422.55680868000002</v>
          </cell>
          <cell r="M420">
            <v>415.35</v>
          </cell>
          <cell r="N420">
            <v>415</v>
          </cell>
          <cell r="O420">
            <v>6.5000000000000053</v>
          </cell>
        </row>
        <row r="421">
          <cell r="A421">
            <v>60000318</v>
          </cell>
          <cell r="B421" t="str">
            <v xml:space="preserve">Определение массовой доли хлеба в кулинарных изделиях и полуфабрикатах из рубленого мяса </v>
          </cell>
          <cell r="C421">
            <v>315</v>
          </cell>
          <cell r="D421">
            <v>3</v>
          </cell>
          <cell r="E421">
            <v>264.12372000000005</v>
          </cell>
          <cell r="F421">
            <v>0</v>
          </cell>
          <cell r="G421">
            <v>264.12372000000005</v>
          </cell>
          <cell r="H421">
            <v>89.802064800000025</v>
          </cell>
          <cell r="I421">
            <v>353.92578480000009</v>
          </cell>
          <cell r="J421">
            <v>53.08886772000001</v>
          </cell>
          <cell r="K421">
            <v>407.01465252000008</v>
          </cell>
          <cell r="L421">
            <v>488.41758302400012</v>
          </cell>
          <cell r="M421">
            <v>335.47500000000002</v>
          </cell>
          <cell r="N421">
            <v>335</v>
          </cell>
          <cell r="O421">
            <v>6.5000000000000071</v>
          </cell>
        </row>
        <row r="422">
          <cell r="A422">
            <v>60000319</v>
          </cell>
          <cell r="B422" t="str">
            <v>Определение растворимости яичного порошка</v>
          </cell>
          <cell r="C422">
            <v>411</v>
          </cell>
          <cell r="D422">
            <v>3.33</v>
          </cell>
          <cell r="E422">
            <v>293.17732920000003</v>
          </cell>
          <cell r="F422">
            <v>0</v>
          </cell>
          <cell r="G422">
            <v>293.17732920000003</v>
          </cell>
          <cell r="H422">
            <v>99.680291928000017</v>
          </cell>
          <cell r="I422">
            <v>392.85762112800006</v>
          </cell>
          <cell r="J422">
            <v>58.928643169200008</v>
          </cell>
          <cell r="K422">
            <v>451.78626429720009</v>
          </cell>
          <cell r="L422">
            <v>542.14351715664009</v>
          </cell>
          <cell r="M422">
            <v>437.71499999999997</v>
          </cell>
          <cell r="N422">
            <v>438</v>
          </cell>
          <cell r="O422">
            <v>6.4999999999999929</v>
          </cell>
        </row>
        <row r="423">
          <cell r="A423">
            <v>60000320</v>
          </cell>
          <cell r="B423" t="str">
            <v>Определение наличия продуктов первичного распада белков в бульоне</v>
          </cell>
          <cell r="C423">
            <v>179</v>
          </cell>
          <cell r="D423">
            <v>1</v>
          </cell>
          <cell r="E423">
            <v>88.041240000000016</v>
          </cell>
          <cell r="F423">
            <v>0</v>
          </cell>
          <cell r="G423">
            <v>88.041240000000016</v>
          </cell>
          <cell r="H423">
            <v>29.934021600000008</v>
          </cell>
          <cell r="I423">
            <v>117.97526160000002</v>
          </cell>
          <cell r="J423">
            <v>17.696289240000002</v>
          </cell>
          <cell r="K423">
            <v>135.67155084000004</v>
          </cell>
          <cell r="L423">
            <v>162.80586100800005</v>
          </cell>
          <cell r="M423">
            <v>190.63499999999999</v>
          </cell>
          <cell r="N423">
            <v>191</v>
          </cell>
          <cell r="O423">
            <v>6.4999999999999947</v>
          </cell>
        </row>
        <row r="424">
          <cell r="A424">
            <v>60000321</v>
          </cell>
          <cell r="B424" t="str">
            <v>Определение перекисного числа в свежем мясе птицы</v>
          </cell>
          <cell r="C424">
            <v>355</v>
          </cell>
          <cell r="D424">
            <v>1.5</v>
          </cell>
          <cell r="E424">
            <v>132.06186000000002</v>
          </cell>
          <cell r="F424">
            <v>49.674000000000007</v>
          </cell>
          <cell r="G424">
            <v>181.73586000000003</v>
          </cell>
          <cell r="H424">
            <v>61.790192400000016</v>
          </cell>
          <cell r="I424">
            <v>243.52605240000005</v>
          </cell>
          <cell r="J424">
            <v>36.528907860000004</v>
          </cell>
          <cell r="K424">
            <v>280.05496026000003</v>
          </cell>
          <cell r="L424">
            <v>336.06595231200004</v>
          </cell>
          <cell r="M424">
            <v>378.07499999999999</v>
          </cell>
          <cell r="N424">
            <v>378</v>
          </cell>
          <cell r="O424">
            <v>6.4999999999999973</v>
          </cell>
        </row>
        <row r="425">
          <cell r="A425">
            <v>60000322</v>
          </cell>
          <cell r="B425" t="str">
            <v>Определение плотности молочной продукции</v>
          </cell>
          <cell r="C425">
            <v>64</v>
          </cell>
          <cell r="D425">
            <v>0.75</v>
          </cell>
          <cell r="E425">
            <v>66.030930000000012</v>
          </cell>
          <cell r="F425">
            <v>0</v>
          </cell>
          <cell r="G425">
            <v>66.030930000000012</v>
          </cell>
          <cell r="H425">
            <v>22.450516200000006</v>
          </cell>
          <cell r="I425">
            <v>88.481446200000022</v>
          </cell>
          <cell r="J425">
            <v>13.272216930000003</v>
          </cell>
          <cell r="K425">
            <v>101.75366313000002</v>
          </cell>
          <cell r="L425">
            <v>122.10439575600003</v>
          </cell>
          <cell r="M425">
            <v>68.16</v>
          </cell>
          <cell r="N425">
            <v>68</v>
          </cell>
          <cell r="O425">
            <v>6.4999999999999947</v>
          </cell>
        </row>
        <row r="426">
          <cell r="A426">
            <v>60000323</v>
          </cell>
          <cell r="B426" t="str">
            <v>Определение индекса растворимости в молочной продукции</v>
          </cell>
          <cell r="C426">
            <v>136</v>
          </cell>
          <cell r="D426">
            <v>0.87</v>
          </cell>
          <cell r="E426">
            <v>76.595878800000008</v>
          </cell>
          <cell r="F426">
            <v>0</v>
          </cell>
          <cell r="G426">
            <v>76.595878800000008</v>
          </cell>
          <cell r="H426">
            <v>26.042598792000003</v>
          </cell>
          <cell r="I426">
            <v>102.63847759200002</v>
          </cell>
          <cell r="J426">
            <v>15.395771638800001</v>
          </cell>
          <cell r="K426">
            <v>118.03424923080001</v>
          </cell>
          <cell r="L426">
            <v>141.64109907696002</v>
          </cell>
          <cell r="M426">
            <v>144.84</v>
          </cell>
          <cell r="N426">
            <v>145</v>
          </cell>
          <cell r="O426">
            <v>6.5000000000000027</v>
          </cell>
        </row>
        <row r="427">
          <cell r="A427">
            <v>60000324</v>
          </cell>
          <cell r="B427" t="str">
            <v>Определение щелочности в кондитерских изделиях</v>
          </cell>
          <cell r="C427">
            <v>197</v>
          </cell>
          <cell r="D427">
            <v>1.5</v>
          </cell>
          <cell r="E427">
            <v>132.06186000000002</v>
          </cell>
          <cell r="F427">
            <v>0.49980000000000002</v>
          </cell>
          <cell r="G427">
            <v>132.56166000000002</v>
          </cell>
          <cell r="H427">
            <v>45.070964400000008</v>
          </cell>
          <cell r="I427">
            <v>177.63262440000003</v>
          </cell>
          <cell r="J427">
            <v>26.644893660000005</v>
          </cell>
          <cell r="K427">
            <v>204.27751806000003</v>
          </cell>
          <cell r="L427">
            <v>245.13302167200004</v>
          </cell>
          <cell r="M427">
            <v>209.80500000000001</v>
          </cell>
          <cell r="N427">
            <v>210</v>
          </cell>
          <cell r="O427">
            <v>6.5000000000000027</v>
          </cell>
        </row>
        <row r="428">
          <cell r="A428">
            <v>60000325</v>
          </cell>
          <cell r="B428" t="str">
            <v>Определение массовой доли бензапирена в пищевых продуктах   методом высокоэффективной хроматографии</v>
          </cell>
          <cell r="C428">
            <v>3033</v>
          </cell>
          <cell r="D428">
            <v>14.4</v>
          </cell>
          <cell r="E428">
            <v>1267.7938560000002</v>
          </cell>
          <cell r="F428">
            <v>579.05400000000009</v>
          </cell>
          <cell r="G428">
            <v>1846.8478560000003</v>
          </cell>
          <cell r="H428">
            <v>627.92827104000014</v>
          </cell>
          <cell r="I428">
            <v>2474.7761270400006</v>
          </cell>
          <cell r="J428">
            <v>371.21641905600006</v>
          </cell>
          <cell r="K428">
            <v>2845.9925460960008</v>
          </cell>
          <cell r="L428">
            <v>3415.1910553152011</v>
          </cell>
          <cell r="M428">
            <v>3230.145</v>
          </cell>
          <cell r="N428">
            <v>3230</v>
          </cell>
          <cell r="O428">
            <v>6.4999999999999991</v>
          </cell>
        </row>
        <row r="429">
          <cell r="A429">
            <v>60000326</v>
          </cell>
          <cell r="B429" t="str">
            <v>Определение  массовой доли N-нитрозаминов в продовольственном сырье и пищевых продуктах методом.</v>
          </cell>
          <cell r="C429">
            <v>2394</v>
          </cell>
          <cell r="D429">
            <v>16.670000000000002</v>
          </cell>
          <cell r="E429">
            <v>1467.6474708000003</v>
          </cell>
          <cell r="F429">
            <v>0</v>
          </cell>
          <cell r="G429">
            <v>1467.6474708000003</v>
          </cell>
          <cell r="H429">
            <v>499.00014007200014</v>
          </cell>
          <cell r="I429">
            <v>1966.6476108720003</v>
          </cell>
          <cell r="J429">
            <v>294.99714163080006</v>
          </cell>
          <cell r="K429">
            <v>2261.6447525028002</v>
          </cell>
          <cell r="L429">
            <v>2713.9737030033602</v>
          </cell>
          <cell r="M429">
            <v>2549.61</v>
          </cell>
          <cell r="N429">
            <v>2550</v>
          </cell>
          <cell r="O429">
            <v>6.5000000000000053</v>
          </cell>
        </row>
        <row r="430">
          <cell r="A430">
            <v>60000327</v>
          </cell>
          <cell r="B430" t="str">
            <v>Определение подлинности водки</v>
          </cell>
          <cell r="C430">
            <v>2782</v>
          </cell>
          <cell r="D430">
            <v>8.4</v>
          </cell>
          <cell r="E430">
            <v>739.54641600000002</v>
          </cell>
          <cell r="F430">
            <v>620.84339999999997</v>
          </cell>
          <cell r="G430">
            <v>1360.3898159999999</v>
          </cell>
          <cell r="H430">
            <v>462.53253744</v>
          </cell>
          <cell r="I430">
            <v>1822.9223534399998</v>
          </cell>
          <cell r="J430">
            <v>273.43835301599995</v>
          </cell>
          <cell r="K430">
            <v>2096.3607064559997</v>
          </cell>
          <cell r="L430">
            <v>2515.6328477471998</v>
          </cell>
          <cell r="M430">
            <v>2962.83</v>
          </cell>
          <cell r="N430">
            <v>2963</v>
          </cell>
          <cell r="O430">
            <v>6.4999999999999973</v>
          </cell>
        </row>
        <row r="431">
          <cell r="A431">
            <v>60000328</v>
          </cell>
          <cell r="B431" t="str">
            <v>Газохроматографический метод определения  содержания токсичных микропримесей</v>
          </cell>
          <cell r="C431">
            <v>2648</v>
          </cell>
          <cell r="D431">
            <v>1.5</v>
          </cell>
          <cell r="E431">
            <v>132.06186000000002</v>
          </cell>
          <cell r="F431">
            <v>1121.2554</v>
          </cell>
          <cell r="G431">
            <v>1253.31726</v>
          </cell>
          <cell r="H431">
            <v>426.12786840000007</v>
          </cell>
          <cell r="I431">
            <v>1679.4451284000002</v>
          </cell>
          <cell r="J431">
            <v>251.91676926000002</v>
          </cell>
          <cell r="K431">
            <v>1931.3618976600001</v>
          </cell>
          <cell r="L431">
            <v>2317.6342771919999</v>
          </cell>
          <cell r="M431">
            <v>2820.12</v>
          </cell>
          <cell r="N431">
            <v>2820</v>
          </cell>
          <cell r="O431">
            <v>6.4999999999999964</v>
          </cell>
        </row>
        <row r="432">
          <cell r="A432">
            <v>60000330</v>
          </cell>
          <cell r="B432" t="str">
            <v>Определение йода в поваренной соли</v>
          </cell>
          <cell r="C432">
            <v>240</v>
          </cell>
          <cell r="D432">
            <v>3</v>
          </cell>
          <cell r="E432">
            <v>264.12372000000005</v>
          </cell>
          <cell r="F432">
            <v>27.958200000000001</v>
          </cell>
          <cell r="G432">
            <v>292.08192000000003</v>
          </cell>
          <cell r="H432">
            <v>99.30785280000002</v>
          </cell>
          <cell r="I432">
            <v>391.38977280000006</v>
          </cell>
          <cell r="J432">
            <v>58.708465920000009</v>
          </cell>
          <cell r="K432">
            <v>450.09823872000004</v>
          </cell>
          <cell r="L432">
            <v>540.11788646400009</v>
          </cell>
          <cell r="M432">
            <v>255.6</v>
          </cell>
          <cell r="N432">
            <v>256</v>
          </cell>
          <cell r="O432">
            <v>6.4999999999999973</v>
          </cell>
        </row>
        <row r="433">
          <cell r="A433">
            <v>60000331</v>
          </cell>
          <cell r="B433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33">
            <v>708</v>
          </cell>
          <cell r="D433">
            <v>1.5</v>
          </cell>
          <cell r="E433">
            <v>132.06186000000002</v>
          </cell>
          <cell r="F433">
            <v>175.14420000000001</v>
          </cell>
          <cell r="G433">
            <v>307.20606000000004</v>
          </cell>
          <cell r="H433">
            <v>104.45006040000003</v>
          </cell>
          <cell r="I433">
            <v>411.65612040000008</v>
          </cell>
          <cell r="J433">
            <v>61.748418060000006</v>
          </cell>
          <cell r="K433">
            <v>473.40453846000008</v>
          </cell>
          <cell r="L433">
            <v>568.08544615200015</v>
          </cell>
          <cell r="M433">
            <v>754.02</v>
          </cell>
          <cell r="N433">
            <v>754</v>
          </cell>
          <cell r="O433">
            <v>6.4999999999999973</v>
          </cell>
        </row>
        <row r="434">
          <cell r="A434">
            <v>60000604</v>
          </cell>
          <cell r="B434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34">
            <v>1777</v>
          </cell>
          <cell r="D434">
            <v>9.08</v>
          </cell>
          <cell r="E434">
            <v>799.41445920000001</v>
          </cell>
          <cell r="F434">
            <v>110.7414</v>
          </cell>
          <cell r="G434">
            <v>910.15585920000001</v>
          </cell>
          <cell r="H434">
            <v>309.45299212800001</v>
          </cell>
          <cell r="I434">
            <v>1219.6088513280001</v>
          </cell>
          <cell r="J434">
            <v>182.9413276992</v>
          </cell>
          <cell r="K434">
            <v>1402.5501790272001</v>
          </cell>
          <cell r="L434">
            <v>1683.0602148326402</v>
          </cell>
          <cell r="M434">
            <v>1892.5050000000001</v>
          </cell>
          <cell r="N434">
            <v>1893</v>
          </cell>
          <cell r="O434">
            <v>6.5000000000000053</v>
          </cell>
        </row>
        <row r="435">
          <cell r="A435">
            <v>60000605</v>
          </cell>
          <cell r="B435" t="str">
            <v>Определение содержания нитратов в продуктах переработки плодов и овощей, мясной продукции, сырах фотометрическим методом</v>
          </cell>
          <cell r="C435">
            <v>400</v>
          </cell>
          <cell r="D435">
            <v>4.67</v>
          </cell>
          <cell r="E435">
            <v>411.15259080000004</v>
          </cell>
          <cell r="F435">
            <v>8.9657999999999998</v>
          </cell>
          <cell r="G435">
            <v>420.11839080000004</v>
          </cell>
          <cell r="H435">
            <v>142.84025287200004</v>
          </cell>
          <cell r="I435">
            <v>562.95864367200011</v>
          </cell>
          <cell r="J435">
            <v>84.443796550800016</v>
          </cell>
          <cell r="K435">
            <v>647.40244022280012</v>
          </cell>
          <cell r="L435">
            <v>776.88292826736017</v>
          </cell>
          <cell r="M435">
            <v>426</v>
          </cell>
          <cell r="N435">
            <v>426</v>
          </cell>
          <cell r="O435">
            <v>6.5</v>
          </cell>
        </row>
        <row r="436">
          <cell r="A436">
            <v>60001005</v>
          </cell>
          <cell r="B436" t="str">
            <v>Определение содержания витамина В1 в продовольственном сырье, пищевых продуктах</v>
          </cell>
          <cell r="C436">
            <v>808</v>
          </cell>
          <cell r="D436">
            <v>5</v>
          </cell>
          <cell r="E436">
            <v>440.20620000000002</v>
          </cell>
          <cell r="F436">
            <v>31.416</v>
          </cell>
          <cell r="G436">
            <v>471.62220000000002</v>
          </cell>
          <cell r="H436">
            <v>160.35154800000001</v>
          </cell>
          <cell r="I436">
            <v>631.973748</v>
          </cell>
          <cell r="J436">
            <v>94.796062199999994</v>
          </cell>
          <cell r="K436">
            <v>726.76981019999994</v>
          </cell>
          <cell r="L436">
            <v>872.12377223999988</v>
          </cell>
          <cell r="M436">
            <v>860.52</v>
          </cell>
          <cell r="N436">
            <v>861</v>
          </cell>
          <cell r="O436">
            <v>6.4999999999999973</v>
          </cell>
        </row>
        <row r="437">
          <cell r="A437">
            <v>60001006</v>
          </cell>
          <cell r="B437" t="str">
            <v>Определение содержания витамина В2  в продовольственном сырье, пищевых продуктах</v>
          </cell>
          <cell r="C437">
            <v>924</v>
          </cell>
          <cell r="D437">
            <v>5.17</v>
          </cell>
          <cell r="E437">
            <v>455.17321080000005</v>
          </cell>
          <cell r="F437">
            <v>50.5002</v>
          </cell>
          <cell r="G437">
            <v>505.67341080000006</v>
          </cell>
          <cell r="H437">
            <v>171.92895967200002</v>
          </cell>
          <cell r="I437">
            <v>677.60237047200008</v>
          </cell>
          <cell r="J437">
            <v>101.64035557080001</v>
          </cell>
          <cell r="K437">
            <v>779.24272604280009</v>
          </cell>
          <cell r="L437">
            <v>935.09127125136013</v>
          </cell>
          <cell r="M437">
            <v>984.06</v>
          </cell>
          <cell r="N437">
            <v>984</v>
          </cell>
          <cell r="O437">
            <v>6.4999999999999947</v>
          </cell>
        </row>
        <row r="438">
          <cell r="A438">
            <v>60001007</v>
          </cell>
          <cell r="B438" t="str">
            <v>Определение оксиметилфурфурола в продуктах переработки плодов и овощей.</v>
          </cell>
          <cell r="C438">
            <v>924</v>
          </cell>
          <cell r="D438">
            <v>2.38</v>
          </cell>
          <cell r="E438">
            <v>209.53815119999999</v>
          </cell>
          <cell r="F438">
            <v>269.8716</v>
          </cell>
          <cell r="G438">
            <v>479.40975119999996</v>
          </cell>
          <cell r="H438">
            <v>162.999315408</v>
          </cell>
          <cell r="I438">
            <v>642.40906660799999</v>
          </cell>
          <cell r="J438">
            <v>96.36135999119999</v>
          </cell>
          <cell r="K438">
            <v>738.77042659919994</v>
          </cell>
          <cell r="L438">
            <v>886.52451191903992</v>
          </cell>
          <cell r="M438">
            <v>984.06</v>
          </cell>
          <cell r="N438">
            <v>984</v>
          </cell>
          <cell r="O438">
            <v>6.4999999999999947</v>
          </cell>
        </row>
        <row r="439">
          <cell r="A439">
            <v>60000750</v>
          </cell>
          <cell r="B439" t="str">
            <v>Определение влажности в муке</v>
          </cell>
          <cell r="C439">
            <v>195</v>
          </cell>
          <cell r="D439">
            <v>1.33</v>
          </cell>
          <cell r="E439">
            <v>117.09484920000003</v>
          </cell>
          <cell r="F439">
            <v>0</v>
          </cell>
          <cell r="G439">
            <v>117.09484920000003</v>
          </cell>
          <cell r="H439">
            <v>39.812248728000014</v>
          </cell>
          <cell r="I439">
            <v>156.90709792800004</v>
          </cell>
          <cell r="J439">
            <v>23.536064689200007</v>
          </cell>
          <cell r="K439">
            <v>180.44316261720004</v>
          </cell>
          <cell r="L439">
            <v>216.53179514064004</v>
          </cell>
          <cell r="M439">
            <v>207.67500000000001</v>
          </cell>
          <cell r="N439">
            <v>208</v>
          </cell>
          <cell r="O439">
            <v>6.5000000000000053</v>
          </cell>
        </row>
        <row r="440">
          <cell r="A440">
            <v>60000751</v>
          </cell>
          <cell r="B440" t="str">
            <v>Определение зольности в муке</v>
          </cell>
          <cell r="C440">
            <v>482</v>
          </cell>
          <cell r="D440">
            <v>5.33</v>
          </cell>
          <cell r="E440">
            <v>469.25980920000001</v>
          </cell>
          <cell r="F440">
            <v>0</v>
          </cell>
          <cell r="G440">
            <v>469.25980920000001</v>
          </cell>
          <cell r="H440">
            <v>159.54833512800002</v>
          </cell>
          <cell r="I440">
            <v>628.80814432800003</v>
          </cell>
          <cell r="J440">
            <v>94.321221649199998</v>
          </cell>
          <cell r="K440">
            <v>723.1293659772</v>
          </cell>
          <cell r="L440">
            <v>867.75523917264002</v>
          </cell>
          <cell r="M440">
            <v>513.33000000000004</v>
          </cell>
          <cell r="N440">
            <v>513</v>
          </cell>
          <cell r="O440">
            <v>6.5000000000000089</v>
          </cell>
        </row>
        <row r="441">
          <cell r="A441">
            <v>60000752</v>
          </cell>
          <cell r="B441" t="str">
            <v>Определение минеральной примеси в муке</v>
          </cell>
          <cell r="C441">
            <v>96</v>
          </cell>
          <cell r="D441">
            <v>0.5</v>
          </cell>
          <cell r="E441">
            <v>44.020620000000008</v>
          </cell>
          <cell r="F441">
            <v>0</v>
          </cell>
          <cell r="G441">
            <v>44.020620000000008</v>
          </cell>
          <cell r="H441">
            <v>14.967010800000004</v>
          </cell>
          <cell r="I441">
            <v>58.987630800000012</v>
          </cell>
          <cell r="J441">
            <v>8.8481446200000011</v>
          </cell>
          <cell r="K441">
            <v>67.835775420000019</v>
          </cell>
          <cell r="L441">
            <v>81.402930504000025</v>
          </cell>
          <cell r="M441">
            <v>102.24</v>
          </cell>
          <cell r="N441">
            <v>102</v>
          </cell>
          <cell r="O441">
            <v>6.4999999999999947</v>
          </cell>
        </row>
        <row r="442">
          <cell r="A442">
            <v>60000753</v>
          </cell>
          <cell r="B442" t="str">
            <v>Определение количества и качества клейковины в муке</v>
          </cell>
          <cell r="C442">
            <v>415</v>
          </cell>
          <cell r="D442">
            <v>2.17</v>
          </cell>
          <cell r="E442">
            <v>191.0494908</v>
          </cell>
          <cell r="F442">
            <v>0</v>
          </cell>
          <cell r="G442">
            <v>191.0494908</v>
          </cell>
          <cell r="H442">
            <v>64.956826872000008</v>
          </cell>
          <cell r="I442">
            <v>256.00631767200002</v>
          </cell>
          <cell r="J442">
            <v>38.400947650799999</v>
          </cell>
          <cell r="K442">
            <v>294.40726532280001</v>
          </cell>
          <cell r="L442">
            <v>353.28871838736001</v>
          </cell>
          <cell r="M442">
            <v>441.97500000000002</v>
          </cell>
          <cell r="N442">
            <v>442</v>
          </cell>
          <cell r="O442">
            <v>6.5000000000000053</v>
          </cell>
        </row>
        <row r="443">
          <cell r="A443">
            <v>60000754</v>
          </cell>
          <cell r="B443" t="str">
            <v>Определение крупности помола в муке, степени помола в натуральном кофе</v>
          </cell>
          <cell r="C443">
            <v>230</v>
          </cell>
          <cell r="D443">
            <v>1.5</v>
          </cell>
          <cell r="E443">
            <v>132.06186000000002</v>
          </cell>
          <cell r="F443">
            <v>0</v>
          </cell>
          <cell r="G443">
            <v>132.06186000000002</v>
          </cell>
          <cell r="H443">
            <v>44.901032400000013</v>
          </cell>
          <cell r="I443">
            <v>176.96289240000004</v>
          </cell>
          <cell r="J443">
            <v>26.544433860000005</v>
          </cell>
          <cell r="K443">
            <v>203.50732626000004</v>
          </cell>
          <cell r="L443">
            <v>244.20879151200006</v>
          </cell>
          <cell r="M443">
            <v>244.95</v>
          </cell>
          <cell r="N443">
            <v>245</v>
          </cell>
          <cell r="O443">
            <v>6.4999999999999947</v>
          </cell>
        </row>
        <row r="444">
          <cell r="A444">
            <v>60000755</v>
          </cell>
          <cell r="B444" t="str">
            <v>Определение зараженности и загрязненности вредителями в муке, крупах</v>
          </cell>
          <cell r="C444">
            <v>112</v>
          </cell>
          <cell r="D444">
            <v>0.5</v>
          </cell>
          <cell r="E444">
            <v>44.020620000000008</v>
          </cell>
          <cell r="F444">
            <v>0</v>
          </cell>
          <cell r="G444">
            <v>44.020620000000008</v>
          </cell>
          <cell r="H444">
            <v>14.967010800000004</v>
          </cell>
          <cell r="I444">
            <v>58.987630800000012</v>
          </cell>
          <cell r="J444">
            <v>8.8481446200000011</v>
          </cell>
          <cell r="K444">
            <v>67.835775420000019</v>
          </cell>
          <cell r="L444">
            <v>81.402930504000025</v>
          </cell>
          <cell r="M444">
            <v>119.28</v>
          </cell>
          <cell r="N444">
            <v>119</v>
          </cell>
          <cell r="O444">
            <v>6.5000000000000018</v>
          </cell>
        </row>
        <row r="445">
          <cell r="A445">
            <v>60000756</v>
          </cell>
          <cell r="B445" t="str">
            <v>Определение белизны в муке</v>
          </cell>
          <cell r="C445">
            <v>193</v>
          </cell>
          <cell r="D445">
            <v>1</v>
          </cell>
          <cell r="E445">
            <v>88.041240000000016</v>
          </cell>
          <cell r="F445">
            <v>0</v>
          </cell>
          <cell r="G445">
            <v>88.041240000000016</v>
          </cell>
          <cell r="H445">
            <v>29.934021600000008</v>
          </cell>
          <cell r="I445">
            <v>117.97526160000002</v>
          </cell>
          <cell r="J445">
            <v>17.696289240000002</v>
          </cell>
          <cell r="K445">
            <v>135.67155084000004</v>
          </cell>
          <cell r="L445">
            <v>162.80586100800005</v>
          </cell>
          <cell r="M445">
            <v>205.54499999999999</v>
          </cell>
          <cell r="N445">
            <v>206</v>
          </cell>
          <cell r="O445">
            <v>6.4999999999999929</v>
          </cell>
        </row>
        <row r="446">
          <cell r="A446">
            <v>60000757</v>
          </cell>
          <cell r="B446" t="str">
            <v>Определение числа падений муке</v>
          </cell>
          <cell r="C446">
            <v>378</v>
          </cell>
          <cell r="D446">
            <v>1.83</v>
          </cell>
          <cell r="E446">
            <v>161.11546920000004</v>
          </cell>
          <cell r="F446">
            <v>0</v>
          </cell>
          <cell r="G446">
            <v>161.11546920000004</v>
          </cell>
          <cell r="H446">
            <v>54.779259528000019</v>
          </cell>
          <cell r="I446">
            <v>215.89472872800005</v>
          </cell>
          <cell r="J446">
            <v>32.384209309200003</v>
          </cell>
          <cell r="K446">
            <v>248.27893803720005</v>
          </cell>
          <cell r="L446">
            <v>297.93472564464008</v>
          </cell>
          <cell r="M446">
            <v>402.57</v>
          </cell>
          <cell r="N446">
            <v>403</v>
          </cell>
          <cell r="O446">
            <v>6.4999999999999991</v>
          </cell>
        </row>
        <row r="447">
          <cell r="A447">
            <v>60000759</v>
          </cell>
          <cell r="B447" t="str">
            <v>Пробная выпечка с определением зараженности возбудителем "картофельной болезни" хлеба</v>
          </cell>
          <cell r="C447">
            <v>494</v>
          </cell>
          <cell r="D447">
            <v>3</v>
          </cell>
          <cell r="E447">
            <v>264.12372000000005</v>
          </cell>
          <cell r="F447">
            <v>3.06</v>
          </cell>
          <cell r="G447">
            <v>267.18372000000005</v>
          </cell>
          <cell r="H447">
            <v>90.84246480000003</v>
          </cell>
          <cell r="I447">
            <v>358.02618480000007</v>
          </cell>
          <cell r="J447">
            <v>53.70392772000001</v>
          </cell>
          <cell r="K447">
            <v>411.73011252000009</v>
          </cell>
          <cell r="L447">
            <v>494.07613502400011</v>
          </cell>
          <cell r="M447">
            <v>526.11</v>
          </cell>
          <cell r="N447">
            <v>526</v>
          </cell>
          <cell r="O447">
            <v>6.5000000000000027</v>
          </cell>
        </row>
        <row r="448">
          <cell r="A448">
            <v>60000763</v>
          </cell>
          <cell r="B448" t="str">
            <v>Определение влажности в хлебобулочных изделиях</v>
          </cell>
          <cell r="C448">
            <v>170</v>
          </cell>
          <cell r="D448">
            <v>1.5</v>
          </cell>
          <cell r="E448">
            <v>132.06186000000002</v>
          </cell>
          <cell r="F448">
            <v>0</v>
          </cell>
          <cell r="G448">
            <v>132.06186000000002</v>
          </cell>
          <cell r="H448">
            <v>44.901032400000013</v>
          </cell>
          <cell r="I448">
            <v>176.96289240000004</v>
          </cell>
          <cell r="J448">
            <v>26.544433860000005</v>
          </cell>
          <cell r="K448">
            <v>203.50732626000004</v>
          </cell>
          <cell r="L448">
            <v>244.20879151200006</v>
          </cell>
          <cell r="M448">
            <v>181.05</v>
          </cell>
          <cell r="N448">
            <v>181</v>
          </cell>
          <cell r="O448">
            <v>6.5000000000000071</v>
          </cell>
        </row>
        <row r="449">
          <cell r="A449">
            <v>60000764</v>
          </cell>
          <cell r="B449" t="str">
            <v>Определение кислотности в хлебобулочных изделиях</v>
          </cell>
          <cell r="C449">
            <v>193</v>
          </cell>
          <cell r="D449">
            <v>1.92</v>
          </cell>
          <cell r="E449">
            <v>169.0391808</v>
          </cell>
          <cell r="F449">
            <v>2.0400000000000001E-2</v>
          </cell>
          <cell r="G449">
            <v>169.05958079999999</v>
          </cell>
          <cell r="H449">
            <v>57.480257471999998</v>
          </cell>
          <cell r="I449">
            <v>226.539838272</v>
          </cell>
          <cell r="J449">
            <v>33.980975740799998</v>
          </cell>
          <cell r="K449">
            <v>260.52081401279997</v>
          </cell>
          <cell r="L449">
            <v>312.62497681535996</v>
          </cell>
          <cell r="M449">
            <v>205.54499999999999</v>
          </cell>
          <cell r="N449">
            <v>206</v>
          </cell>
          <cell r="O449">
            <v>6.4999999999999929</v>
          </cell>
        </row>
        <row r="450">
          <cell r="A450">
            <v>60000766</v>
          </cell>
          <cell r="B450" t="str">
            <v>Определение пористости в хлебобулочных изделиях</v>
          </cell>
          <cell r="C450">
            <v>149</v>
          </cell>
          <cell r="D450">
            <v>0.97</v>
          </cell>
          <cell r="E450">
            <v>85.40000280000001</v>
          </cell>
          <cell r="F450">
            <v>0</v>
          </cell>
          <cell r="G450">
            <v>85.40000280000001</v>
          </cell>
          <cell r="H450">
            <v>29.036000952000006</v>
          </cell>
          <cell r="I450">
            <v>114.43600375200002</v>
          </cell>
          <cell r="J450">
            <v>17.165400562800002</v>
          </cell>
          <cell r="K450">
            <v>131.60140431480002</v>
          </cell>
          <cell r="L450">
            <v>157.92168517776003</v>
          </cell>
          <cell r="M450">
            <v>158.685</v>
          </cell>
          <cell r="N450">
            <v>159</v>
          </cell>
          <cell r="O450">
            <v>6.5000000000000018</v>
          </cell>
        </row>
        <row r="451">
          <cell r="A451">
            <v>60001304</v>
          </cell>
          <cell r="B451" t="str">
            <v>Определение кислотного числа жира в муке и зерне</v>
          </cell>
          <cell r="C451">
            <v>771</v>
          </cell>
          <cell r="D451">
            <v>3.75</v>
          </cell>
          <cell r="E451">
            <v>330.15465000000006</v>
          </cell>
          <cell r="F451">
            <v>98.878799999999998</v>
          </cell>
          <cell r="G451">
            <v>429.03345000000007</v>
          </cell>
          <cell r="H451">
            <v>145.87137300000003</v>
          </cell>
          <cell r="I451">
            <v>574.90482300000008</v>
          </cell>
          <cell r="J451">
            <v>86.235723450000009</v>
          </cell>
          <cell r="K451">
            <v>661.1405464500001</v>
          </cell>
          <cell r="L451">
            <v>793.36865574000012</v>
          </cell>
          <cell r="M451">
            <v>821.11500000000001</v>
          </cell>
          <cell r="N451">
            <v>821</v>
          </cell>
          <cell r="O451">
            <v>6.5000000000000018</v>
          </cell>
        </row>
        <row r="452">
          <cell r="A452">
            <v>60001307</v>
          </cell>
          <cell r="B452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52">
            <v>83</v>
          </cell>
          <cell r="D452">
            <v>0.5</v>
          </cell>
          <cell r="E452">
            <v>44.020620000000008</v>
          </cell>
          <cell r="F452">
            <v>0</v>
          </cell>
          <cell r="G452">
            <v>44.020620000000008</v>
          </cell>
          <cell r="H452">
            <v>14.967010800000004</v>
          </cell>
          <cell r="I452">
            <v>58.987630800000012</v>
          </cell>
          <cell r="J452">
            <v>8.8481446200000011</v>
          </cell>
          <cell r="K452">
            <v>67.835775420000019</v>
          </cell>
          <cell r="L452">
            <v>81.402930504000025</v>
          </cell>
          <cell r="M452">
            <v>88.394999999999996</v>
          </cell>
          <cell r="N452">
            <v>88</v>
          </cell>
          <cell r="O452">
            <v>6.4999999999999947</v>
          </cell>
        </row>
        <row r="453">
          <cell r="A453">
            <v>60001308</v>
          </cell>
          <cell r="B453" t="str">
            <v>Определение нашелушенных ядер в крупе, зерне, ядрах (недодир)</v>
          </cell>
          <cell r="C453">
            <v>108</v>
          </cell>
          <cell r="D453">
            <v>0.7</v>
          </cell>
          <cell r="E453">
            <v>61.628868000000004</v>
          </cell>
          <cell r="F453">
            <v>0</v>
          </cell>
          <cell r="G453">
            <v>61.628868000000004</v>
          </cell>
          <cell r="H453">
            <v>20.953815120000002</v>
          </cell>
          <cell r="I453">
            <v>82.582683120000013</v>
          </cell>
          <cell r="J453">
            <v>12.387402468000001</v>
          </cell>
          <cell r="K453">
            <v>94.970085588000018</v>
          </cell>
          <cell r="L453">
            <v>113.96410270560003</v>
          </cell>
          <cell r="M453">
            <v>115.02</v>
          </cell>
          <cell r="N453">
            <v>115</v>
          </cell>
          <cell r="O453">
            <v>6.4999999999999964</v>
          </cell>
        </row>
        <row r="454">
          <cell r="A454">
            <v>60001309</v>
          </cell>
          <cell r="B454" t="str">
            <v>Определение массовой доли влаги и мясного сока, выделившегося при размораживании мяса птицы</v>
          </cell>
          <cell r="C454">
            <v>244</v>
          </cell>
          <cell r="D454">
            <v>1.5</v>
          </cell>
          <cell r="E454">
            <v>132.06186000000002</v>
          </cell>
          <cell r="F454">
            <v>0</v>
          </cell>
          <cell r="G454">
            <v>132.06186000000002</v>
          </cell>
          <cell r="H454">
            <v>44.901032400000013</v>
          </cell>
          <cell r="I454">
            <v>176.96289240000004</v>
          </cell>
          <cell r="J454">
            <v>26.544433860000005</v>
          </cell>
          <cell r="K454">
            <v>203.50732626000004</v>
          </cell>
          <cell r="L454">
            <v>244.20879151200006</v>
          </cell>
          <cell r="M454">
            <v>259.86</v>
          </cell>
          <cell r="N454">
            <v>260</v>
          </cell>
          <cell r="O454">
            <v>6.5000000000000053</v>
          </cell>
        </row>
        <row r="455">
          <cell r="A455">
            <v>60001310</v>
          </cell>
          <cell r="B455" t="str">
            <v>Определение витамина РР в муке, хлебе и х/булочных изделиях пшеничных витаминизированных, продуктах молочных для детского питания</v>
          </cell>
          <cell r="C455">
            <v>1027</v>
          </cell>
          <cell r="D455">
            <v>6.13</v>
          </cell>
          <cell r="E455">
            <v>539.69280120000008</v>
          </cell>
          <cell r="F455">
            <v>34.9146</v>
          </cell>
          <cell r="G455">
            <v>574.60740120000003</v>
          </cell>
          <cell r="H455">
            <v>195.36651640800002</v>
          </cell>
          <cell r="I455">
            <v>769.97391760800008</v>
          </cell>
          <cell r="J455">
            <v>115.49608764120001</v>
          </cell>
          <cell r="K455">
            <v>885.47000524920009</v>
          </cell>
          <cell r="L455">
            <v>1062.5640062990401</v>
          </cell>
          <cell r="M455">
            <v>1093.7550000000001</v>
          </cell>
          <cell r="N455">
            <v>1094</v>
          </cell>
          <cell r="O455">
            <v>6.5000000000000098</v>
          </cell>
        </row>
        <row r="456">
          <cell r="A456">
            <v>60000769</v>
          </cell>
          <cell r="B456" t="str">
            <v>Определение влажности в макаронных изделиях</v>
          </cell>
          <cell r="C456">
            <v>162</v>
          </cell>
          <cell r="D456">
            <v>1.5</v>
          </cell>
          <cell r="E456">
            <v>132.06186000000002</v>
          </cell>
          <cell r="F456">
            <v>0</v>
          </cell>
          <cell r="G456">
            <v>132.06186000000002</v>
          </cell>
          <cell r="H456">
            <v>44.901032400000013</v>
          </cell>
          <cell r="I456">
            <v>176.96289240000004</v>
          </cell>
          <cell r="J456">
            <v>26.544433860000005</v>
          </cell>
          <cell r="K456">
            <v>203.50732626000004</v>
          </cell>
          <cell r="L456">
            <v>244.20879151200006</v>
          </cell>
          <cell r="M456">
            <v>172.53</v>
          </cell>
          <cell r="N456">
            <v>173</v>
          </cell>
          <cell r="O456">
            <v>6.5</v>
          </cell>
        </row>
        <row r="457">
          <cell r="A457">
            <v>60000770</v>
          </cell>
          <cell r="B457" t="str">
            <v>Определение кислотности в макаронных изделиях</v>
          </cell>
          <cell r="C457">
            <v>165</v>
          </cell>
          <cell r="D457">
            <v>1.9</v>
          </cell>
          <cell r="E457">
            <v>167.27835600000003</v>
          </cell>
          <cell r="F457">
            <v>1.0200000000000001E-2</v>
          </cell>
          <cell r="G457">
            <v>167.28855600000003</v>
          </cell>
          <cell r="H457">
            <v>56.878109040000012</v>
          </cell>
          <cell r="I457">
            <v>224.16666504000005</v>
          </cell>
          <cell r="J457">
            <v>33.624999756000008</v>
          </cell>
          <cell r="K457">
            <v>257.79166479600008</v>
          </cell>
          <cell r="L457">
            <v>309.34999775520009</v>
          </cell>
          <cell r="M457">
            <v>175.72499999999999</v>
          </cell>
          <cell r="N457">
            <v>176</v>
          </cell>
          <cell r="O457">
            <v>6.4999999999999964</v>
          </cell>
        </row>
        <row r="458">
          <cell r="A458">
            <v>60000771</v>
          </cell>
          <cell r="B458" t="str">
            <v>Определение метало магнитных примесей в макаронных изделиях</v>
          </cell>
          <cell r="C458">
            <v>165</v>
          </cell>
          <cell r="D458">
            <v>1</v>
          </cell>
          <cell r="E458">
            <v>88.041240000000016</v>
          </cell>
          <cell r="F458">
            <v>0</v>
          </cell>
          <cell r="G458">
            <v>88.041240000000016</v>
          </cell>
          <cell r="H458">
            <v>29.934021600000008</v>
          </cell>
          <cell r="I458">
            <v>117.97526160000002</v>
          </cell>
          <cell r="J458">
            <v>17.696289240000002</v>
          </cell>
          <cell r="K458">
            <v>135.67155084000004</v>
          </cell>
          <cell r="L458">
            <v>162.80586100800005</v>
          </cell>
          <cell r="M458">
            <v>175.72499999999999</v>
          </cell>
          <cell r="N458">
            <v>176</v>
          </cell>
          <cell r="O458">
            <v>6.4999999999999964</v>
          </cell>
        </row>
        <row r="459">
          <cell r="A459">
            <v>60000772</v>
          </cell>
          <cell r="B459" t="str">
            <v>Определение Т-2 токсина в муке и хлебобулочных изделиях</v>
          </cell>
          <cell r="C459">
            <v>1080</v>
          </cell>
          <cell r="D459">
            <v>6</v>
          </cell>
          <cell r="E459">
            <v>528.2474400000001</v>
          </cell>
          <cell r="F459">
            <v>485.28539999999998</v>
          </cell>
          <cell r="G459">
            <v>1013.5328400000001</v>
          </cell>
          <cell r="H459">
            <v>344.60116560000006</v>
          </cell>
          <cell r="I459">
            <v>1358.1340056000001</v>
          </cell>
          <cell r="J459">
            <v>203.72010084000001</v>
          </cell>
          <cell r="K459">
            <v>1561.8541064400001</v>
          </cell>
          <cell r="L459">
            <v>1874.2249277280002</v>
          </cell>
          <cell r="M459">
            <v>1150.2</v>
          </cell>
          <cell r="N459">
            <v>1150</v>
          </cell>
          <cell r="O459">
            <v>6.5000000000000044</v>
          </cell>
        </row>
        <row r="460">
          <cell r="A460">
            <v>60000773</v>
          </cell>
          <cell r="B460" t="str">
            <v>Определение сохранности формы сваренных макаронных изделий</v>
          </cell>
          <cell r="C460">
            <v>120</v>
          </cell>
          <cell r="D460">
            <v>0.67</v>
          </cell>
          <cell r="E460">
            <v>58.987630800000012</v>
          </cell>
          <cell r="F460">
            <v>0</v>
          </cell>
          <cell r="G460">
            <v>58.987630800000012</v>
          </cell>
          <cell r="H460">
            <v>20.055794472000006</v>
          </cell>
          <cell r="I460">
            <v>79.043425272000022</v>
          </cell>
          <cell r="J460">
            <v>11.856513790800003</v>
          </cell>
          <cell r="K460">
            <v>90.89993906280003</v>
          </cell>
          <cell r="L460">
            <v>109.07992687536003</v>
          </cell>
          <cell r="M460">
            <v>127.8</v>
          </cell>
          <cell r="N460">
            <v>128</v>
          </cell>
          <cell r="O460">
            <v>6.4999999999999973</v>
          </cell>
        </row>
        <row r="461">
          <cell r="A461">
            <v>60000774</v>
          </cell>
          <cell r="B461" t="str">
            <v>Определение сухого вещества, перешедшего в варочную воду( макаронные изделия)</v>
          </cell>
          <cell r="C461">
            <v>184</v>
          </cell>
          <cell r="D461">
            <v>3</v>
          </cell>
          <cell r="E461">
            <v>264.12372000000005</v>
          </cell>
          <cell r="F461">
            <v>0</v>
          </cell>
          <cell r="G461">
            <v>264.12372000000005</v>
          </cell>
          <cell r="H461">
            <v>89.802064800000025</v>
          </cell>
          <cell r="I461">
            <v>353.92578480000009</v>
          </cell>
          <cell r="J461">
            <v>53.08886772000001</v>
          </cell>
          <cell r="K461">
            <v>407.01465252000008</v>
          </cell>
          <cell r="L461">
            <v>488.41758302400012</v>
          </cell>
          <cell r="M461">
            <v>195.96</v>
          </cell>
          <cell r="N461">
            <v>196</v>
          </cell>
          <cell r="O461">
            <v>6.5000000000000044</v>
          </cell>
        </row>
        <row r="462">
          <cell r="A462">
            <v>60000775</v>
          </cell>
          <cell r="B462" t="str">
            <v>Определение наличия лома и крошки в макаронных и хлебобулочных изделиях</v>
          </cell>
          <cell r="C462">
            <v>89</v>
          </cell>
          <cell r="D462">
            <v>0.5</v>
          </cell>
          <cell r="E462">
            <v>44.020620000000008</v>
          </cell>
          <cell r="F462">
            <v>0</v>
          </cell>
          <cell r="G462">
            <v>44.020620000000008</v>
          </cell>
          <cell r="H462">
            <v>14.967010800000004</v>
          </cell>
          <cell r="I462">
            <v>58.987630800000012</v>
          </cell>
          <cell r="J462">
            <v>8.8481446200000011</v>
          </cell>
          <cell r="K462">
            <v>67.835775420000019</v>
          </cell>
          <cell r="L462">
            <v>81.402930504000025</v>
          </cell>
          <cell r="M462">
            <v>94.784999999999997</v>
          </cell>
          <cell r="N462">
            <v>95</v>
          </cell>
          <cell r="O462">
            <v>6.4999999999999964</v>
          </cell>
        </row>
        <row r="463">
          <cell r="A463">
            <v>60000777</v>
          </cell>
          <cell r="B463" t="str">
            <v>Определение автолитичной активности муки</v>
          </cell>
          <cell r="C463">
            <v>165</v>
          </cell>
          <cell r="D463">
            <v>2.17</v>
          </cell>
          <cell r="E463">
            <v>191.0494908</v>
          </cell>
          <cell r="F463">
            <v>0</v>
          </cell>
          <cell r="G463">
            <v>191.0494908</v>
          </cell>
          <cell r="H463">
            <v>64.956826872000008</v>
          </cell>
          <cell r="I463">
            <v>256.00631767200002</v>
          </cell>
          <cell r="J463">
            <v>38.400947650799999</v>
          </cell>
          <cell r="K463">
            <v>294.40726532280001</v>
          </cell>
          <cell r="L463">
            <v>353.28871838736001</v>
          </cell>
          <cell r="M463">
            <v>175.72499999999999</v>
          </cell>
          <cell r="N463">
            <v>176</v>
          </cell>
          <cell r="O463">
            <v>6.4999999999999964</v>
          </cell>
        </row>
        <row r="464">
          <cell r="A464">
            <v>60001313</v>
          </cell>
          <cell r="B464" t="str">
            <v>Определение цветного числа в маслах растительных</v>
          </cell>
          <cell r="C464">
            <v>90</v>
          </cell>
          <cell r="D464">
            <v>3.8</v>
          </cell>
          <cell r="E464">
            <v>334.55671200000006</v>
          </cell>
          <cell r="F464">
            <v>13.1988</v>
          </cell>
          <cell r="G464">
            <v>347.75551200000007</v>
          </cell>
          <cell r="H464">
            <v>118.23687408000004</v>
          </cell>
          <cell r="I464">
            <v>465.99238608000007</v>
          </cell>
          <cell r="J464">
            <v>69.898857912000011</v>
          </cell>
          <cell r="K464">
            <v>535.89124399200011</v>
          </cell>
          <cell r="L464">
            <v>643.06949279040009</v>
          </cell>
          <cell r="M464">
            <v>95.85</v>
          </cell>
          <cell r="N464">
            <v>96</v>
          </cell>
          <cell r="O464">
            <v>6.4999999999999929</v>
          </cell>
        </row>
        <row r="465">
          <cell r="A465">
            <v>60001314</v>
          </cell>
          <cell r="B465" t="str">
            <v>Определение мыла  в маслах растительных (качественная реакция)</v>
          </cell>
          <cell r="C465">
            <v>85</v>
          </cell>
          <cell r="D465">
            <v>0.5</v>
          </cell>
          <cell r="E465">
            <v>44.020620000000008</v>
          </cell>
          <cell r="F465">
            <v>3.0599999999999999E-2</v>
          </cell>
          <cell r="G465">
            <v>44.051220000000008</v>
          </cell>
          <cell r="H465">
            <v>14.977414800000004</v>
          </cell>
          <cell r="I465">
            <v>59.028634800000013</v>
          </cell>
          <cell r="J465">
            <v>8.8542952200000009</v>
          </cell>
          <cell r="K465">
            <v>67.882930020000018</v>
          </cell>
          <cell r="L465">
            <v>81.459516024000024</v>
          </cell>
          <cell r="M465">
            <v>90.525000000000006</v>
          </cell>
          <cell r="N465">
            <v>91</v>
          </cell>
          <cell r="O465">
            <v>6.5000000000000071</v>
          </cell>
        </row>
        <row r="466">
          <cell r="A466">
            <v>60001315</v>
          </cell>
          <cell r="B466" t="str">
            <v>Определение содержания магния в пищевых продуктах методом атомно абсорбционной спектрометрии</v>
          </cell>
          <cell r="C466">
            <v>959</v>
          </cell>
          <cell r="D466">
            <v>4.5999999999999996</v>
          </cell>
          <cell r="E466">
            <v>404.98970400000002</v>
          </cell>
          <cell r="F466">
            <v>62.452560000000005</v>
          </cell>
          <cell r="G466">
            <v>467.44226400000002</v>
          </cell>
          <cell r="H466">
            <v>158.93036976000002</v>
          </cell>
          <cell r="I466">
            <v>626.3726337600001</v>
          </cell>
          <cell r="J466">
            <v>93.955895064000018</v>
          </cell>
          <cell r="K466">
            <v>720.32852882400016</v>
          </cell>
          <cell r="L466">
            <v>864.39423458880015</v>
          </cell>
          <cell r="M466">
            <v>1021.335</v>
          </cell>
          <cell r="N466">
            <v>1021</v>
          </cell>
          <cell r="O466">
            <v>6.5000000000000044</v>
          </cell>
        </row>
        <row r="467">
          <cell r="A467">
            <v>60001316</v>
          </cell>
          <cell r="B467" t="str">
            <v>Определение содержания кальция в пищевых продуктах методом атомно абсорбционной спектрометрии</v>
          </cell>
          <cell r="C467">
            <v>959</v>
          </cell>
          <cell r="D467">
            <v>4.5999999999999996</v>
          </cell>
          <cell r="E467">
            <v>404.98970400000002</v>
          </cell>
          <cell r="F467">
            <v>62.744280000000003</v>
          </cell>
          <cell r="G467">
            <v>467.73398400000002</v>
          </cell>
          <cell r="H467">
            <v>159.02955456000001</v>
          </cell>
          <cell r="I467">
            <v>626.76353856000003</v>
          </cell>
          <cell r="J467">
            <v>94.014530784000002</v>
          </cell>
          <cell r="K467">
            <v>720.77806934400007</v>
          </cell>
          <cell r="L467">
            <v>864.93368321280013</v>
          </cell>
          <cell r="M467">
            <v>1021.335</v>
          </cell>
          <cell r="N467">
            <v>1021</v>
          </cell>
          <cell r="O467">
            <v>6.5000000000000044</v>
          </cell>
        </row>
        <row r="468">
          <cell r="A468">
            <v>60001317</v>
          </cell>
          <cell r="B468" t="str">
            <v>Определение содержания калия в пищевых продуктах методом атомно абсорбционной спектрометрии</v>
          </cell>
          <cell r="C468">
            <v>1000</v>
          </cell>
          <cell r="D468">
            <v>4.5999999999999996</v>
          </cell>
          <cell r="E468">
            <v>404.98970400000002</v>
          </cell>
          <cell r="F468">
            <v>82.566959999999995</v>
          </cell>
          <cell r="G468">
            <v>487.55666400000001</v>
          </cell>
          <cell r="H468">
            <v>165.76926576000002</v>
          </cell>
          <cell r="I468">
            <v>653.32592976000001</v>
          </cell>
          <cell r="J468">
            <v>97.998889464000001</v>
          </cell>
          <cell r="K468">
            <v>751.32481922400007</v>
          </cell>
          <cell r="L468">
            <v>901.5897830688001</v>
          </cell>
          <cell r="M468">
            <v>1065</v>
          </cell>
          <cell r="N468">
            <v>1065</v>
          </cell>
          <cell r="O468">
            <v>6.5</v>
          </cell>
        </row>
        <row r="469">
          <cell r="A469">
            <v>60001318</v>
          </cell>
          <cell r="B469" t="str">
            <v>Определение содержания натрия в пищевых продуктах методом атомно абсорбционной спектрометрии</v>
          </cell>
          <cell r="C469">
            <v>1000</v>
          </cell>
          <cell r="D469">
            <v>4.5999999999999996</v>
          </cell>
          <cell r="E469">
            <v>404.98970400000002</v>
          </cell>
          <cell r="F469">
            <v>82.586340000000007</v>
          </cell>
          <cell r="G469">
            <v>487.57604400000002</v>
          </cell>
          <cell r="H469">
            <v>165.77585496000003</v>
          </cell>
          <cell r="I469">
            <v>653.35189896000009</v>
          </cell>
          <cell r="J469">
            <v>98.002784844000004</v>
          </cell>
          <cell r="K469">
            <v>751.35468380400005</v>
          </cell>
          <cell r="L469">
            <v>901.6256205648001</v>
          </cell>
          <cell r="M469">
            <v>1065</v>
          </cell>
          <cell r="N469">
            <v>1065</v>
          </cell>
          <cell r="O469">
            <v>6.5</v>
          </cell>
        </row>
        <row r="470">
          <cell r="A470">
            <v>60000405</v>
          </cell>
          <cell r="B470" t="str">
            <v xml:space="preserve">Определение содержания гидроксиметилфурфураля (оксиметилфурфурола) в мёде </v>
          </cell>
          <cell r="C470">
            <v>408</v>
          </cell>
          <cell r="D470">
            <v>2.08</v>
          </cell>
          <cell r="E470">
            <v>183.12577920000004</v>
          </cell>
          <cell r="F470">
            <v>50.959200000000003</v>
          </cell>
          <cell r="G470">
            <v>234.08497920000005</v>
          </cell>
          <cell r="H470">
            <v>79.588892928000021</v>
          </cell>
          <cell r="I470">
            <v>313.67387212800008</v>
          </cell>
          <cell r="J470">
            <v>47.05108081920001</v>
          </cell>
          <cell r="K470">
            <v>360.72495294720011</v>
          </cell>
          <cell r="L470">
            <v>432.86994353664011</v>
          </cell>
          <cell r="M470">
            <v>434.52</v>
          </cell>
          <cell r="N470">
            <v>435</v>
          </cell>
          <cell r="O470">
            <v>6.4999999999999964</v>
          </cell>
        </row>
        <row r="471">
          <cell r="A471">
            <v>60000404</v>
          </cell>
          <cell r="B471" t="str">
            <v>Определение высших спиртов  в коньяках и коньячных спиртах</v>
          </cell>
          <cell r="C471">
            <v>571</v>
          </cell>
          <cell r="D471">
            <v>4.5</v>
          </cell>
          <cell r="E471">
            <v>396.18558000000002</v>
          </cell>
          <cell r="F471">
            <v>3.7128000000000001</v>
          </cell>
          <cell r="G471">
            <v>399.89838000000003</v>
          </cell>
          <cell r="H471">
            <v>135.96544920000002</v>
          </cell>
          <cell r="I471">
            <v>535.86382920000005</v>
          </cell>
          <cell r="J471">
            <v>80.379574380000008</v>
          </cell>
          <cell r="K471">
            <v>616.24340358000006</v>
          </cell>
          <cell r="L471">
            <v>739.49208429600003</v>
          </cell>
          <cell r="M471">
            <v>608.11500000000001</v>
          </cell>
          <cell r="N471">
            <v>608</v>
          </cell>
          <cell r="O471">
            <v>6.5000000000000018</v>
          </cell>
        </row>
        <row r="472">
          <cell r="A472">
            <v>60000403</v>
          </cell>
          <cell r="B472" t="str">
            <v xml:space="preserve">Определение средних эфиров в коньяках и коньячных спиртах </v>
          </cell>
          <cell r="C472">
            <v>268</v>
          </cell>
          <cell r="D472">
            <v>2.5</v>
          </cell>
          <cell r="E472">
            <v>220.10310000000001</v>
          </cell>
          <cell r="F472">
            <v>8.1600000000000006E-2</v>
          </cell>
          <cell r="G472">
            <v>220.18470000000002</v>
          </cell>
          <cell r="H472">
            <v>74.862798000000012</v>
          </cell>
          <cell r="I472">
            <v>295.04749800000002</v>
          </cell>
          <cell r="J472">
            <v>44.257124699999999</v>
          </cell>
          <cell r="K472">
            <v>339.30462270000004</v>
          </cell>
          <cell r="L472">
            <v>407.16554724000002</v>
          </cell>
          <cell r="M472">
            <v>285.42</v>
          </cell>
          <cell r="N472">
            <v>285</v>
          </cell>
          <cell r="O472">
            <v>6.5000000000000053</v>
          </cell>
        </row>
        <row r="473">
          <cell r="A473">
            <v>60000402</v>
          </cell>
          <cell r="B473" t="str">
            <v xml:space="preserve">Определение альдегидов в винах, коньяках и коньячных спиртах </v>
          </cell>
          <cell r="C473">
            <v>374</v>
          </cell>
          <cell r="D473">
            <v>2.5</v>
          </cell>
          <cell r="E473">
            <v>220.10310000000001</v>
          </cell>
          <cell r="F473">
            <v>54.508800000000001</v>
          </cell>
          <cell r="G473">
            <v>274.61189999999999</v>
          </cell>
          <cell r="H473">
            <v>93.368046000000007</v>
          </cell>
          <cell r="I473">
            <v>367.97994599999998</v>
          </cell>
          <cell r="J473">
            <v>55.196991899999993</v>
          </cell>
          <cell r="K473">
            <v>423.17693789999998</v>
          </cell>
          <cell r="L473">
            <v>507.81232547999997</v>
          </cell>
          <cell r="M473">
            <v>398.31</v>
          </cell>
          <cell r="N473">
            <v>398</v>
          </cell>
          <cell r="O473">
            <v>6.5</v>
          </cell>
        </row>
        <row r="474">
          <cell r="A474">
            <v>60000683</v>
          </cell>
          <cell r="B474" t="str">
            <v>Изделия кондитерские. Методика определения массовой доли общей сернистой кислоты</v>
          </cell>
          <cell r="C474">
            <v>856</v>
          </cell>
          <cell r="D474">
            <v>1.83</v>
          </cell>
          <cell r="E474">
            <v>161.11546920000004</v>
          </cell>
          <cell r="F474">
            <v>218.85120000000001</v>
          </cell>
          <cell r="G474">
            <v>379.96666920000007</v>
          </cell>
          <cell r="H474">
            <v>129.18866752800002</v>
          </cell>
          <cell r="I474">
            <v>509.15533672800007</v>
          </cell>
          <cell r="J474">
            <v>76.373300509200007</v>
          </cell>
          <cell r="K474">
            <v>585.52863723720009</v>
          </cell>
          <cell r="L474">
            <v>702.6343646846401</v>
          </cell>
          <cell r="M474">
            <v>911.64</v>
          </cell>
          <cell r="N474">
            <v>912</v>
          </cell>
          <cell r="O474">
            <v>6.4999999999999991</v>
          </cell>
        </row>
        <row r="475">
          <cell r="A475">
            <v>60000684</v>
          </cell>
          <cell r="B475" t="str">
            <v>Определение содержания кофеина в кофе</v>
          </cell>
          <cell r="C475">
            <v>640</v>
          </cell>
          <cell r="D475">
            <v>3.5</v>
          </cell>
          <cell r="E475">
            <v>308.14434000000006</v>
          </cell>
          <cell r="F475">
            <v>11.067</v>
          </cell>
          <cell r="G475">
            <v>319.21134000000006</v>
          </cell>
          <cell r="H475">
            <v>108.53185560000003</v>
          </cell>
          <cell r="I475">
            <v>427.74319560000009</v>
          </cell>
          <cell r="J475">
            <v>64.161479340000014</v>
          </cell>
          <cell r="K475">
            <v>491.90467494000012</v>
          </cell>
          <cell r="L475">
            <v>590.28560992800021</v>
          </cell>
          <cell r="M475">
            <v>681.6</v>
          </cell>
          <cell r="N475">
            <v>682</v>
          </cell>
          <cell r="O475">
            <v>6.5000000000000027</v>
          </cell>
        </row>
        <row r="476">
          <cell r="A476">
            <v>60001326</v>
          </cell>
          <cell r="B476" t="str">
            <v>Определение массовой доли воды в мёде рефрактометрическим методом</v>
          </cell>
          <cell r="C476">
            <v>321</v>
          </cell>
          <cell r="D476">
            <v>1.7</v>
          </cell>
          <cell r="E476">
            <v>149.67010800000003</v>
          </cell>
          <cell r="F476">
            <v>0</v>
          </cell>
          <cell r="G476">
            <v>149.67010800000003</v>
          </cell>
          <cell r="H476">
            <v>50.88783672000001</v>
          </cell>
          <cell r="I476">
            <v>200.55794472000002</v>
          </cell>
          <cell r="J476">
            <v>30.083691708000003</v>
          </cell>
          <cell r="K476">
            <v>230.64163642800003</v>
          </cell>
          <cell r="L476">
            <v>276.76996371360002</v>
          </cell>
          <cell r="M476">
            <v>341.86500000000001</v>
          </cell>
          <cell r="N476">
            <v>342</v>
          </cell>
          <cell r="O476">
            <v>6.5000000000000027</v>
          </cell>
        </row>
        <row r="477">
          <cell r="A477">
            <v>60000018</v>
          </cell>
          <cell r="B477" t="str">
            <v>Определение массовой доли костных включений в продуктах переработки мяса птицы</v>
          </cell>
          <cell r="C477">
            <v>387</v>
          </cell>
          <cell r="D477">
            <v>1.9</v>
          </cell>
          <cell r="E477">
            <v>167.27835600000003</v>
          </cell>
          <cell r="F477">
            <v>33.864000000000004</v>
          </cell>
          <cell r="G477">
            <v>201.14235600000004</v>
          </cell>
          <cell r="H477">
            <v>68.388401040000019</v>
          </cell>
          <cell r="I477">
            <v>269.53075704000003</v>
          </cell>
          <cell r="J477">
            <v>40.429613556</v>
          </cell>
          <cell r="K477">
            <v>309.96037059600002</v>
          </cell>
          <cell r="L477">
            <v>371.95244471520004</v>
          </cell>
          <cell r="M477">
            <v>412.15499999999997</v>
          </cell>
          <cell r="N477">
            <v>412</v>
          </cell>
          <cell r="O477">
            <v>6.4999999999999929</v>
          </cell>
        </row>
        <row r="478">
          <cell r="A478">
            <v>60000023</v>
          </cell>
          <cell r="B478" t="str">
            <v>Определение содержания сухого обезжиренного остатка какао, общего сухого остатка какао в шоколадных изделиях</v>
          </cell>
          <cell r="C478">
            <v>411</v>
          </cell>
          <cell r="D478">
            <v>1.6</v>
          </cell>
          <cell r="E478">
            <v>140.86598400000003</v>
          </cell>
          <cell r="F478">
            <v>69.655800000000013</v>
          </cell>
          <cell r="G478">
            <v>210.52178400000003</v>
          </cell>
          <cell r="H478">
            <v>71.577406560000014</v>
          </cell>
          <cell r="I478">
            <v>282.09919056000001</v>
          </cell>
          <cell r="J478">
            <v>42.314878583999999</v>
          </cell>
          <cell r="K478">
            <v>324.414069144</v>
          </cell>
          <cell r="L478">
            <v>389.29688297280001</v>
          </cell>
          <cell r="M478">
            <v>437.71499999999997</v>
          </cell>
          <cell r="N478">
            <v>438</v>
          </cell>
          <cell r="O478">
            <v>6.4999999999999929</v>
          </cell>
        </row>
        <row r="479">
          <cell r="A479">
            <v>60000024</v>
          </cell>
          <cell r="B479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79">
            <v>420</v>
          </cell>
          <cell r="D479">
            <v>1.2</v>
          </cell>
          <cell r="E479">
            <v>105.64948800000001</v>
          </cell>
          <cell r="F479">
            <v>106.4268</v>
          </cell>
          <cell r="G479">
            <v>212.07628800000001</v>
          </cell>
          <cell r="H479">
            <v>72.105937920000002</v>
          </cell>
          <cell r="I479">
            <v>284.18222592000001</v>
          </cell>
          <cell r="J479">
            <v>42.627333888000003</v>
          </cell>
          <cell r="K479">
            <v>326.80955980800002</v>
          </cell>
          <cell r="L479">
            <v>392.17147176960003</v>
          </cell>
          <cell r="M479">
            <v>447.3</v>
          </cell>
          <cell r="N479">
            <v>447</v>
          </cell>
          <cell r="O479">
            <v>6.5000000000000027</v>
          </cell>
        </row>
        <row r="480">
          <cell r="A480">
            <v>60000029</v>
          </cell>
          <cell r="B480" t="str">
            <v>Определение содержания сухого обезжиренного остатка молока в шоколадных изделиях с молоком</v>
          </cell>
          <cell r="C480">
            <v>430</v>
          </cell>
          <cell r="D480">
            <v>1.9</v>
          </cell>
          <cell r="E480">
            <v>167.27835600000003</v>
          </cell>
          <cell r="F480">
            <v>64.872</v>
          </cell>
          <cell r="G480">
            <v>232.15035600000004</v>
          </cell>
          <cell r="H480">
            <v>78.931121040000022</v>
          </cell>
          <cell r="I480">
            <v>311.0814770400001</v>
          </cell>
          <cell r="J480">
            <v>46.662221556000013</v>
          </cell>
          <cell r="K480">
            <v>357.74369859600012</v>
          </cell>
          <cell r="L480">
            <v>429.29243831520012</v>
          </cell>
          <cell r="M480">
            <v>457.95</v>
          </cell>
          <cell r="N480">
            <v>458</v>
          </cell>
          <cell r="O480">
            <v>6.4999999999999973</v>
          </cell>
        </row>
        <row r="481">
          <cell r="A481">
            <v>60000030</v>
          </cell>
          <cell r="B481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81">
            <v>937</v>
          </cell>
          <cell r="D481">
            <v>5</v>
          </cell>
          <cell r="E481">
            <v>440.20620000000002</v>
          </cell>
          <cell r="F481">
            <v>30.192000000000004</v>
          </cell>
          <cell r="G481">
            <v>470.39820000000003</v>
          </cell>
          <cell r="H481">
            <v>159.93538800000002</v>
          </cell>
          <cell r="I481">
            <v>630.33358800000008</v>
          </cell>
          <cell r="J481">
            <v>94.550038200000003</v>
          </cell>
          <cell r="K481">
            <v>724.88362620000009</v>
          </cell>
          <cell r="L481">
            <v>869.86035144000016</v>
          </cell>
          <cell r="M481">
            <v>997.90499999999997</v>
          </cell>
          <cell r="N481">
            <v>998</v>
          </cell>
          <cell r="O481">
            <v>6.4999999999999973</v>
          </cell>
        </row>
        <row r="482">
          <cell r="A482">
            <v>60000040</v>
          </cell>
          <cell r="B482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82">
            <v>689</v>
          </cell>
          <cell r="D482">
            <v>4</v>
          </cell>
          <cell r="E482">
            <v>352.16496000000006</v>
          </cell>
          <cell r="F482">
            <v>0</v>
          </cell>
          <cell r="G482">
            <v>352.16496000000006</v>
          </cell>
          <cell r="H482">
            <v>119.73608640000003</v>
          </cell>
          <cell r="I482">
            <v>471.9010464000001</v>
          </cell>
          <cell r="J482">
            <v>70.785156960000009</v>
          </cell>
          <cell r="K482">
            <v>542.68620336000015</v>
          </cell>
          <cell r="L482">
            <v>651.2234440320002</v>
          </cell>
          <cell r="M482">
            <v>733.78499999999997</v>
          </cell>
          <cell r="N482">
            <v>734</v>
          </cell>
          <cell r="O482">
            <v>6.4999999999999964</v>
          </cell>
        </row>
        <row r="483">
          <cell r="A483">
            <v>60000041</v>
          </cell>
          <cell r="B483" t="str">
            <v>Определение массовой доли витамина Е (токоферола) в маслах растительных</v>
          </cell>
          <cell r="C483">
            <v>681</v>
          </cell>
          <cell r="D483">
            <v>4</v>
          </cell>
          <cell r="E483">
            <v>352.16496000000006</v>
          </cell>
          <cell r="F483">
            <v>55.712399999999995</v>
          </cell>
          <cell r="G483">
            <v>407.87736000000007</v>
          </cell>
          <cell r="H483">
            <v>138.67830240000004</v>
          </cell>
          <cell r="I483">
            <v>546.55566240000007</v>
          </cell>
          <cell r="J483">
            <v>81.983349360000005</v>
          </cell>
          <cell r="K483">
            <v>628.53901176000011</v>
          </cell>
          <cell r="L483">
            <v>754.24681411200015</v>
          </cell>
          <cell r="M483">
            <v>725.26499999999999</v>
          </cell>
          <cell r="N483">
            <v>725</v>
          </cell>
          <cell r="O483">
            <v>6.4999999999999973</v>
          </cell>
        </row>
        <row r="484">
          <cell r="A484">
            <v>60000042</v>
          </cell>
          <cell r="B484" t="str">
            <v>Определение содержания кальция в молоке и молочных продуктах титриметрическим методом</v>
          </cell>
          <cell r="C484">
            <v>550</v>
          </cell>
          <cell r="D484">
            <v>3</v>
          </cell>
          <cell r="E484">
            <v>264.12372000000005</v>
          </cell>
          <cell r="F484">
            <v>37.036200000000001</v>
          </cell>
          <cell r="G484">
            <v>301.15992000000006</v>
          </cell>
          <cell r="H484">
            <v>102.39437280000003</v>
          </cell>
          <cell r="I484">
            <v>403.5542928000001</v>
          </cell>
          <cell r="J484">
            <v>60.533143920000015</v>
          </cell>
          <cell r="K484">
            <v>464.08743672000014</v>
          </cell>
          <cell r="L484">
            <v>556.90492406400017</v>
          </cell>
          <cell r="M484">
            <v>585.75</v>
          </cell>
          <cell r="N484">
            <v>586</v>
          </cell>
          <cell r="O484">
            <v>6.5</v>
          </cell>
        </row>
        <row r="485">
          <cell r="A485">
            <v>60000043</v>
          </cell>
          <cell r="B485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485">
            <v>420</v>
          </cell>
          <cell r="D485">
            <v>4</v>
          </cell>
          <cell r="E485">
            <v>352.16496000000006</v>
          </cell>
          <cell r="F485">
            <v>29.998200000000001</v>
          </cell>
          <cell r="G485">
            <v>382.16316000000006</v>
          </cell>
          <cell r="H485">
            <v>129.93547440000003</v>
          </cell>
          <cell r="I485">
            <v>512.09863440000004</v>
          </cell>
          <cell r="J485">
            <v>76.814795160000003</v>
          </cell>
          <cell r="K485">
            <v>588.91342956000005</v>
          </cell>
          <cell r="L485">
            <v>706.69611547200009</v>
          </cell>
          <cell r="M485">
            <v>447.3</v>
          </cell>
          <cell r="N485">
            <v>447</v>
          </cell>
          <cell r="O485">
            <v>6.5000000000000027</v>
          </cell>
        </row>
        <row r="486">
          <cell r="A486">
            <v>60000044</v>
          </cell>
          <cell r="B486" t="str">
            <v>Определение массовой доли спирта в квасах и безалкогольных напитках</v>
          </cell>
          <cell r="C486">
            <v>488</v>
          </cell>
          <cell r="D486">
            <v>3</v>
          </cell>
          <cell r="E486">
            <v>264.12372000000005</v>
          </cell>
          <cell r="F486">
            <v>0.153</v>
          </cell>
          <cell r="G486">
            <v>264.27672000000007</v>
          </cell>
          <cell r="H486">
            <v>89.854084800000024</v>
          </cell>
          <cell r="I486">
            <v>354.13080480000008</v>
          </cell>
          <cell r="J486">
            <v>53.119620720000007</v>
          </cell>
          <cell r="K486">
            <v>407.25042552000008</v>
          </cell>
          <cell r="L486">
            <v>488.70051062400012</v>
          </cell>
          <cell r="M486">
            <v>519.72</v>
          </cell>
          <cell r="N486">
            <v>520</v>
          </cell>
          <cell r="O486">
            <v>6.5000000000000053</v>
          </cell>
        </row>
        <row r="487">
          <cell r="A487">
            <v>60000045</v>
          </cell>
          <cell r="B487" t="str">
            <v>Определение массовой доли сорбата калия (натрия), бензоата натрия в пищевых продуктах титриметрическим методом</v>
          </cell>
          <cell r="C487">
            <v>480</v>
          </cell>
          <cell r="D487">
            <v>2.5</v>
          </cell>
          <cell r="E487">
            <v>220.10310000000001</v>
          </cell>
          <cell r="F487">
            <v>39.922800000000002</v>
          </cell>
          <cell r="G487">
            <v>260.02590000000004</v>
          </cell>
          <cell r="H487">
            <v>88.408806000000013</v>
          </cell>
          <cell r="I487">
            <v>348.43470600000006</v>
          </cell>
          <cell r="J487">
            <v>52.265205900000005</v>
          </cell>
          <cell r="K487">
            <v>400.69991190000007</v>
          </cell>
          <cell r="L487">
            <v>480.83989428000007</v>
          </cell>
          <cell r="M487">
            <v>511.2</v>
          </cell>
          <cell r="N487">
            <v>511</v>
          </cell>
          <cell r="O487">
            <v>6.4999999999999973</v>
          </cell>
        </row>
        <row r="488">
          <cell r="A488">
            <v>60000046</v>
          </cell>
          <cell r="B488" t="str">
            <v>Определение массовой доли бензойнокислого натрия в икре и пресервах из рыбы и морепродуктов</v>
          </cell>
          <cell r="C488">
            <v>515</v>
          </cell>
          <cell r="D488">
            <v>4.67</v>
          </cell>
          <cell r="E488">
            <v>411.15259080000004</v>
          </cell>
          <cell r="F488">
            <v>0</v>
          </cell>
          <cell r="G488">
            <v>411.15259080000004</v>
          </cell>
          <cell r="H488">
            <v>139.79188087200004</v>
          </cell>
          <cell r="I488">
            <v>550.94447167200008</v>
          </cell>
          <cell r="J488">
            <v>82.641670750800003</v>
          </cell>
          <cell r="K488">
            <v>633.58614242280009</v>
          </cell>
          <cell r="L488">
            <v>760.30337090736009</v>
          </cell>
          <cell r="M488">
            <v>548.47500000000002</v>
          </cell>
          <cell r="N488">
            <v>548</v>
          </cell>
          <cell r="O488">
            <v>6.5000000000000044</v>
          </cell>
        </row>
        <row r="489">
          <cell r="A489">
            <v>60000047</v>
          </cell>
          <cell r="B489" t="str">
            <v>Определение массовой доли сорбиновой кислоты, бензойной кислоты в пищевых продуктах титриметрическим методом</v>
          </cell>
          <cell r="C489">
            <v>707</v>
          </cell>
          <cell r="D489">
            <v>2.2000000000000002</v>
          </cell>
          <cell r="E489">
            <v>193.69072800000001</v>
          </cell>
          <cell r="F489">
            <v>188.7714</v>
          </cell>
          <cell r="G489">
            <v>382.46212800000001</v>
          </cell>
          <cell r="H489">
            <v>130.03712352000002</v>
          </cell>
          <cell r="I489">
            <v>512.49925152000003</v>
          </cell>
          <cell r="J489">
            <v>76.874887728000004</v>
          </cell>
          <cell r="K489">
            <v>589.37413924800001</v>
          </cell>
          <cell r="L489">
            <v>707.24896709760003</v>
          </cell>
          <cell r="M489">
            <v>752.95500000000004</v>
          </cell>
          <cell r="N489">
            <v>753</v>
          </cell>
          <cell r="O489">
            <v>6.5000000000000053</v>
          </cell>
        </row>
        <row r="490">
          <cell r="A490">
            <v>60000048</v>
          </cell>
          <cell r="B490" t="str">
            <v>Определение составных частей в консервированных пищевых продуктах (кроме молочных)</v>
          </cell>
          <cell r="C490">
            <v>244</v>
          </cell>
          <cell r="D490">
            <v>1.5</v>
          </cell>
          <cell r="E490">
            <v>132.06186000000002</v>
          </cell>
          <cell r="F490">
            <v>0</v>
          </cell>
          <cell r="G490">
            <v>132.06186000000002</v>
          </cell>
          <cell r="H490">
            <v>44.901032400000013</v>
          </cell>
          <cell r="I490">
            <v>176.96289240000004</v>
          </cell>
          <cell r="J490">
            <v>26.544433860000005</v>
          </cell>
          <cell r="K490">
            <v>203.50732626000004</v>
          </cell>
          <cell r="L490">
            <v>244.20879151200006</v>
          </cell>
          <cell r="M490">
            <v>259.86</v>
          </cell>
          <cell r="N490">
            <v>260</v>
          </cell>
          <cell r="O490">
            <v>6.5000000000000053</v>
          </cell>
        </row>
        <row r="491">
          <cell r="A491">
            <v>60000049</v>
          </cell>
          <cell r="B491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491">
            <v>503</v>
          </cell>
          <cell r="D491">
            <v>2.5</v>
          </cell>
          <cell r="E491">
            <v>220.10310000000001</v>
          </cell>
          <cell r="F491">
            <v>78.131999999999991</v>
          </cell>
          <cell r="G491">
            <v>298.23509999999999</v>
          </cell>
          <cell r="H491">
            <v>101.399934</v>
          </cell>
          <cell r="I491">
            <v>399.63503400000002</v>
          </cell>
          <cell r="J491">
            <v>59.945255099999997</v>
          </cell>
          <cell r="K491">
            <v>459.58028910000002</v>
          </cell>
          <cell r="L491">
            <v>551.49634692000006</v>
          </cell>
          <cell r="M491">
            <v>535.69500000000005</v>
          </cell>
          <cell r="N491">
            <v>536</v>
          </cell>
          <cell r="O491">
            <v>6.5000000000000098</v>
          </cell>
        </row>
        <row r="492">
          <cell r="A492">
            <v>60000050</v>
          </cell>
          <cell r="B492" t="str">
            <v>Определение пенообразования (высота пены, пеностойкости) в пиве</v>
          </cell>
          <cell r="C492">
            <v>110</v>
          </cell>
          <cell r="D492">
            <v>0.67</v>
          </cell>
          <cell r="E492">
            <v>58.987630800000012</v>
          </cell>
          <cell r="F492">
            <v>0</v>
          </cell>
          <cell r="G492">
            <v>58.987630800000012</v>
          </cell>
          <cell r="H492">
            <v>20.055794472000006</v>
          </cell>
          <cell r="I492">
            <v>79.043425272000022</v>
          </cell>
          <cell r="J492">
            <v>11.856513790800003</v>
          </cell>
          <cell r="K492">
            <v>90.89993906280003</v>
          </cell>
          <cell r="L492">
            <v>109.07992687536003</v>
          </cell>
          <cell r="M492">
            <v>117.15</v>
          </cell>
          <cell r="N492">
            <v>117</v>
          </cell>
          <cell r="O492">
            <v>6.5000000000000053</v>
          </cell>
        </row>
        <row r="493">
          <cell r="A493">
            <v>60000053</v>
          </cell>
          <cell r="B493" t="str">
            <v>Определение остаточного содержания нитрофуранов (метаболита фуразолидона -3-амино-2-оксазолидинона)</v>
          </cell>
          <cell r="C493">
            <v>6549</v>
          </cell>
          <cell r="D493">
            <v>4.4000000000000004</v>
          </cell>
          <cell r="E493">
            <v>387.38145600000001</v>
          </cell>
          <cell r="F493">
            <v>2345.8062</v>
          </cell>
          <cell r="G493">
            <v>2733.1876560000001</v>
          </cell>
          <cell r="H493">
            <v>929.28380304000007</v>
          </cell>
          <cell r="I493">
            <v>3662.4714590399999</v>
          </cell>
          <cell r="J493">
            <v>549.37071885599994</v>
          </cell>
          <cell r="K493">
            <v>4211.8421778960001</v>
          </cell>
          <cell r="L493">
            <v>5054.2106134752003</v>
          </cell>
          <cell r="M493">
            <v>6974.6850000000004</v>
          </cell>
          <cell r="N493">
            <v>6975</v>
          </cell>
          <cell r="O493">
            <v>6.5000000000000053</v>
          </cell>
        </row>
        <row r="494">
          <cell r="A494">
            <v>60000054</v>
          </cell>
          <cell r="B494" t="str">
            <v>Обнаружение стеринов растительных жиров методом газожидкостной хроматографии</v>
          </cell>
          <cell r="C494">
            <v>16772</v>
          </cell>
          <cell r="D494">
            <v>5.5</v>
          </cell>
          <cell r="E494">
            <v>484.22682000000003</v>
          </cell>
          <cell r="F494">
            <v>9274.4315999999999</v>
          </cell>
          <cell r="G494">
            <v>9758.6584199999998</v>
          </cell>
          <cell r="H494">
            <v>3317.9438628000003</v>
          </cell>
          <cell r="I494">
            <v>13076.6022828</v>
          </cell>
          <cell r="J494">
            <v>1961.4903424199999</v>
          </cell>
          <cell r="K494">
            <v>15038.092625220001</v>
          </cell>
          <cell r="L494">
            <v>18045.711150264</v>
          </cell>
          <cell r="M494">
            <v>17862.18</v>
          </cell>
          <cell r="N494">
            <v>17862</v>
          </cell>
          <cell r="O494">
            <v>6.5000000000000018</v>
          </cell>
        </row>
        <row r="495">
          <cell r="A495">
            <v>60000064</v>
          </cell>
          <cell r="B495" t="str">
            <v>Определение термоустойчивости масла сливочного</v>
          </cell>
          <cell r="C495" t="e">
            <v>#N/A</v>
          </cell>
          <cell r="D495">
            <v>1</v>
          </cell>
          <cell r="E495">
            <v>88.041240000000016</v>
          </cell>
          <cell r="F495">
            <v>0</v>
          </cell>
          <cell r="G495">
            <v>88.041240000000016</v>
          </cell>
          <cell r="H495">
            <v>29.934021600000008</v>
          </cell>
          <cell r="I495">
            <v>117.97526160000002</v>
          </cell>
          <cell r="J495">
            <v>17.696289240000002</v>
          </cell>
          <cell r="K495">
            <v>135.67155084000004</v>
          </cell>
          <cell r="L495">
            <v>162.80586100800005</v>
          </cell>
          <cell r="M495" t="e">
            <v>#N/A</v>
          </cell>
          <cell r="N495">
            <v>177</v>
          </cell>
          <cell r="O495" t="e">
            <v>#N/A</v>
          </cell>
        </row>
        <row r="496">
          <cell r="A496">
            <v>60000065</v>
          </cell>
          <cell r="B496" t="str">
            <v>Определение левомицитина методом инверсионной вольтамперометрии</v>
          </cell>
          <cell r="C496" t="e">
            <v>#N/A</v>
          </cell>
          <cell r="D496">
            <v>1</v>
          </cell>
          <cell r="E496">
            <v>88.041240000000016</v>
          </cell>
          <cell r="F496">
            <v>1.98</v>
          </cell>
          <cell r="G496">
            <v>90.02124000000002</v>
          </cell>
          <cell r="H496">
            <v>30.60722160000001</v>
          </cell>
          <cell r="I496">
            <v>120.62846160000004</v>
          </cell>
          <cell r="J496">
            <v>18.094269240000006</v>
          </cell>
          <cell r="K496">
            <v>138.72273084000005</v>
          </cell>
          <cell r="L496">
            <v>166.46727700800005</v>
          </cell>
          <cell r="M496" t="e">
            <v>#N/A</v>
          </cell>
          <cell r="N496">
            <v>1055</v>
          </cell>
          <cell r="O496" t="e">
            <v>#N/A</v>
          </cell>
        </row>
        <row r="497">
          <cell r="A497">
            <v>60000066</v>
          </cell>
          <cell r="B497" t="str">
            <v>Определение калорийности готовых блюд и рационов (одно блюдо)</v>
          </cell>
          <cell r="C497" t="e">
            <v>#N/A</v>
          </cell>
          <cell r="D497">
            <v>4.2300000000000004</v>
          </cell>
          <cell r="E497">
            <v>372.4144452000001</v>
          </cell>
          <cell r="F497">
            <v>4.78</v>
          </cell>
          <cell r="G497">
            <v>377.19444520000008</v>
          </cell>
          <cell r="H497">
            <v>128.24611136800004</v>
          </cell>
          <cell r="I497">
            <v>505.44055656800015</v>
          </cell>
          <cell r="J497">
            <v>75.816083485200025</v>
          </cell>
          <cell r="K497">
            <v>581.25664005320016</v>
          </cell>
          <cell r="L497">
            <v>697.50796806384017</v>
          </cell>
          <cell r="M497" t="e">
            <v>#N/A</v>
          </cell>
          <cell r="N497">
            <v>743</v>
          </cell>
          <cell r="O497" t="e">
            <v>#N/A</v>
          </cell>
        </row>
        <row r="498">
          <cell r="A498">
            <v>60000067</v>
          </cell>
          <cell r="B498" t="str">
            <v>Определение тетрациклина методом инверсионной вольтамперометрии</v>
          </cell>
          <cell r="C498" t="e">
            <v>#N/A</v>
          </cell>
          <cell r="D498">
            <v>6</v>
          </cell>
          <cell r="E498">
            <v>528.2474400000001</v>
          </cell>
          <cell r="F498">
            <v>7.82</v>
          </cell>
          <cell r="G498">
            <v>536.06744000000015</v>
          </cell>
          <cell r="H498">
            <v>182.26292960000006</v>
          </cell>
          <cell r="I498">
            <v>718.33036960000027</v>
          </cell>
          <cell r="J498">
            <v>107.74955544000004</v>
          </cell>
          <cell r="K498">
            <v>826.07992504000026</v>
          </cell>
          <cell r="L498">
            <v>991.29591004800034</v>
          </cell>
          <cell r="M498" t="e">
            <v>#N/A</v>
          </cell>
          <cell r="N498">
            <v>1055</v>
          </cell>
          <cell r="O498" t="e">
            <v>#N/A</v>
          </cell>
        </row>
        <row r="499">
          <cell r="A499">
            <v>60000068</v>
          </cell>
          <cell r="B499" t="str">
            <v>Определение массовой доли яичных продуктов в перерасчете на сухой желток в майонезе и майонезных соусах</v>
          </cell>
          <cell r="C499" t="e">
            <v>#N/A</v>
          </cell>
          <cell r="D499">
            <v>3.5</v>
          </cell>
          <cell r="E499">
            <v>308.14434000000006</v>
          </cell>
          <cell r="F499">
            <v>77.900000000000006</v>
          </cell>
          <cell r="G499">
            <v>386.04434000000003</v>
          </cell>
          <cell r="H499">
            <v>131.25507560000003</v>
          </cell>
          <cell r="I499">
            <v>517.29941560000009</v>
          </cell>
          <cell r="J499">
            <v>77.594912340000008</v>
          </cell>
          <cell r="K499">
            <v>594.89432794000004</v>
          </cell>
          <cell r="L499">
            <v>713.873193528</v>
          </cell>
          <cell r="M499" t="e">
            <v>#N/A</v>
          </cell>
          <cell r="N499">
            <v>760</v>
          </cell>
          <cell r="O499" t="e">
            <v>#N/A</v>
          </cell>
        </row>
        <row r="500">
          <cell r="A500">
            <v>60000069</v>
          </cell>
          <cell r="B500" t="str">
            <v>Определение содержания бацитрацина в пищевой продукции животного происхождения</v>
          </cell>
          <cell r="C500" t="e">
            <v>#N/A</v>
          </cell>
          <cell r="D500">
            <v>2</v>
          </cell>
          <cell r="E500">
            <v>176.08248000000003</v>
          </cell>
          <cell r="F500">
            <v>976.93</v>
          </cell>
          <cell r="G500">
            <v>1153.0124799999999</v>
          </cell>
          <cell r="H500">
            <v>392.0242432</v>
          </cell>
          <cell r="I500">
            <v>1545.0367231999999</v>
          </cell>
          <cell r="J500">
            <v>231.75550847999997</v>
          </cell>
          <cell r="K500">
            <v>1776.7922316799998</v>
          </cell>
          <cell r="L500">
            <v>2132.1506780159998</v>
          </cell>
          <cell r="M500" t="e">
            <v>#N/A</v>
          </cell>
          <cell r="N500">
            <v>2271</v>
          </cell>
          <cell r="O500" t="e">
            <v>#N/A</v>
          </cell>
        </row>
        <row r="501">
          <cell r="A501">
            <v>60000070</v>
          </cell>
          <cell r="B501" t="str">
            <v>Определение наличия/содержания сухого молока в пищевых продуктах (молоке и молочных продуктах)</v>
          </cell>
          <cell r="C501" t="e">
            <v>#N/A</v>
          </cell>
          <cell r="D501">
            <v>2.2999999999999998</v>
          </cell>
          <cell r="E501">
            <v>202.49485200000001</v>
          </cell>
          <cell r="F501">
            <v>454.08</v>
          </cell>
          <cell r="G501">
            <v>656.57485199999996</v>
          </cell>
          <cell r="H501">
            <v>223.23544968000002</v>
          </cell>
          <cell r="I501">
            <v>879.81030167999995</v>
          </cell>
          <cell r="J501">
            <v>131.971545252</v>
          </cell>
          <cell r="K501">
            <v>1011.781846932</v>
          </cell>
          <cell r="L501">
            <v>1214.1382163184001</v>
          </cell>
          <cell r="M501" t="e">
            <v>#N/A</v>
          </cell>
          <cell r="N501">
            <v>1293</v>
          </cell>
          <cell r="O501" t="e">
            <v>#N/A</v>
          </cell>
        </row>
        <row r="502">
          <cell r="A502">
            <v>60000071</v>
          </cell>
          <cell r="B502" t="str">
            <v>Определение содержания флавоноидов в биологически активных добавках к пище</v>
          </cell>
          <cell r="C502" t="e">
            <v>#N/A</v>
          </cell>
          <cell r="D502">
            <v>2.2999999999999998</v>
          </cell>
          <cell r="E502">
            <v>202.49485200000001</v>
          </cell>
          <cell r="F502">
            <v>124.9</v>
          </cell>
          <cell r="G502">
            <v>327.39485200000001</v>
          </cell>
          <cell r="H502">
            <v>111.31424968000002</v>
          </cell>
          <cell r="I502">
            <v>438.70910168</v>
          </cell>
          <cell r="J502">
            <v>65.806365251999992</v>
          </cell>
          <cell r="K502">
            <v>504.51546693199998</v>
          </cell>
          <cell r="L502">
            <v>605.41856031839995</v>
          </cell>
          <cell r="M502" t="e">
            <v>#N/A</v>
          </cell>
          <cell r="N502">
            <v>644</v>
          </cell>
          <cell r="O502" t="e">
            <v>#N/A</v>
          </cell>
        </row>
        <row r="503">
          <cell r="A503">
            <v>60000072</v>
          </cell>
          <cell r="B503" t="str">
            <v>Определение массовой доли нерастворимых веществ в мёде</v>
          </cell>
          <cell r="C503" t="e">
            <v>#N/A</v>
          </cell>
          <cell r="D503">
            <v>0.8</v>
          </cell>
          <cell r="E503">
            <v>70.432992000000013</v>
          </cell>
          <cell r="F503">
            <v>0</v>
          </cell>
          <cell r="G503">
            <v>70.432992000000013</v>
          </cell>
          <cell r="H503">
            <v>23.947217280000007</v>
          </cell>
          <cell r="I503">
            <v>94.380209280000017</v>
          </cell>
          <cell r="J503">
            <v>14.157031392000002</v>
          </cell>
          <cell r="K503">
            <v>108.53724067200002</v>
          </cell>
          <cell r="L503">
            <v>130.24468880640003</v>
          </cell>
          <cell r="M503" t="e">
            <v>#N/A</v>
          </cell>
          <cell r="N503">
            <v>138</v>
          </cell>
          <cell r="O503" t="e">
            <v>#N/A</v>
          </cell>
        </row>
        <row r="504">
          <cell r="A504">
            <v>60000073</v>
          </cell>
          <cell r="B504" t="str">
            <v>Определение охратоксина А в пищевых продуктах</v>
          </cell>
          <cell r="C504" t="e">
            <v>#N/A</v>
          </cell>
          <cell r="D504">
            <v>2.9</v>
          </cell>
          <cell r="E504">
            <v>255.31959600000002</v>
          </cell>
          <cell r="F504">
            <v>36.93</v>
          </cell>
          <cell r="G504">
            <v>292.249596</v>
          </cell>
          <cell r="H504">
            <v>99.364862640000013</v>
          </cell>
          <cell r="I504">
            <v>391.61445864000001</v>
          </cell>
          <cell r="J504">
            <v>58.742168796000001</v>
          </cell>
          <cell r="K504">
            <v>450.356627436</v>
          </cell>
          <cell r="L504">
            <v>540.4279529232</v>
          </cell>
          <cell r="M504" t="e">
            <v>#N/A</v>
          </cell>
          <cell r="N504">
            <v>575</v>
          </cell>
          <cell r="O504" t="e">
            <v>#N/A</v>
          </cell>
        </row>
        <row r="505">
          <cell r="A505">
            <v>60000074</v>
          </cell>
          <cell r="B505" t="str">
            <v>Определение нитратов в овощах и продуктах их переработки методом высокоэффективной жидкостной хроматографии</v>
          </cell>
          <cell r="C505" t="e">
            <v>#N/A</v>
          </cell>
          <cell r="D505">
            <v>3.1</v>
          </cell>
          <cell r="E505">
            <v>272.92784400000005</v>
          </cell>
          <cell r="F505">
            <v>165.26</v>
          </cell>
          <cell r="G505">
            <v>438.18784400000004</v>
          </cell>
          <cell r="H505">
            <v>148.98386696000003</v>
          </cell>
          <cell r="I505">
            <v>587.17171096000004</v>
          </cell>
          <cell r="J505">
            <v>88.075756644000009</v>
          </cell>
          <cell r="K505">
            <v>675.24746760400001</v>
          </cell>
          <cell r="L505">
            <v>810.29696112479996</v>
          </cell>
          <cell r="M505" t="e">
            <v>#N/A</v>
          </cell>
          <cell r="N505">
            <v>863</v>
          </cell>
          <cell r="O505" t="e">
            <v>#N/A</v>
          </cell>
        </row>
        <row r="506">
          <cell r="A506">
            <v>60000075</v>
          </cell>
          <cell r="B506" t="str">
            <v>Определение общего селена в пищевых продуктах</v>
          </cell>
          <cell r="C506" t="e">
            <v>#N/A</v>
          </cell>
          <cell r="D506">
            <v>6</v>
          </cell>
          <cell r="E506">
            <v>528.2474400000001</v>
          </cell>
          <cell r="F506">
            <v>52.49</v>
          </cell>
          <cell r="G506">
            <v>580.73744000000011</v>
          </cell>
          <cell r="H506">
            <v>197.45072960000005</v>
          </cell>
          <cell r="I506">
            <v>778.18816960000015</v>
          </cell>
          <cell r="J506">
            <v>116.72822544000002</v>
          </cell>
          <cell r="K506">
            <v>894.91639504000022</v>
          </cell>
          <cell r="L506">
            <v>1073.8996740480002</v>
          </cell>
          <cell r="M506" t="e">
            <v>#N/A</v>
          </cell>
          <cell r="N506">
            <v>1144</v>
          </cell>
          <cell r="O506" t="e">
            <v>#N/A</v>
          </cell>
        </row>
        <row r="507">
          <cell r="A507" t="str">
            <v>Определение органолептических и химических показателей в питьевой воде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</row>
        <row r="508">
          <cell r="A508">
            <v>60000332</v>
          </cell>
          <cell r="B508" t="str">
            <v xml:space="preserve">Органолептические показатели питьевой воды: </v>
          </cell>
          <cell r="C508">
            <v>451</v>
          </cell>
          <cell r="D508">
            <v>1.84</v>
          </cell>
          <cell r="E508">
            <v>161.99588160000002</v>
          </cell>
          <cell r="F508">
            <v>104.09100000000001</v>
          </cell>
          <cell r="G508">
            <v>266.08688160000003</v>
          </cell>
          <cell r="H508">
            <v>90.469539744000016</v>
          </cell>
          <cell r="I508">
            <v>356.55642134400006</v>
          </cell>
          <cell r="J508">
            <v>53.48346320160001</v>
          </cell>
          <cell r="K508">
            <v>410.03988454560005</v>
          </cell>
          <cell r="L508">
            <v>492.04786145472008</v>
          </cell>
          <cell r="M508">
            <v>480.315</v>
          </cell>
          <cell r="N508">
            <v>464</v>
          </cell>
          <cell r="O508">
            <v>6.4999999999999991</v>
          </cell>
        </row>
        <row r="509">
          <cell r="A509">
            <v>60000335</v>
          </cell>
          <cell r="B509" t="str">
            <v>Определение цветности питьевой воды и воды бассейна</v>
          </cell>
          <cell r="C509">
            <v>126</v>
          </cell>
          <cell r="D509">
            <v>0.33</v>
          </cell>
          <cell r="E509">
            <v>29.053609200000004</v>
          </cell>
          <cell r="F509">
            <v>42.024000000000001</v>
          </cell>
          <cell r="G509">
            <v>71.077609200000012</v>
          </cell>
          <cell r="H509">
            <v>24.166387128000007</v>
          </cell>
          <cell r="I509">
            <v>95.243996328000023</v>
          </cell>
          <cell r="J509">
            <v>14.286599449200002</v>
          </cell>
          <cell r="K509">
            <v>109.53059577720002</v>
          </cell>
          <cell r="L509">
            <v>131.43671493264003</v>
          </cell>
          <cell r="M509">
            <v>134.19</v>
          </cell>
          <cell r="N509">
            <v>134</v>
          </cell>
          <cell r="O509">
            <v>6.4999999999999991</v>
          </cell>
        </row>
        <row r="510">
          <cell r="A510">
            <v>60000333</v>
          </cell>
          <cell r="B510" t="str">
            <v>Определение запаха  питьевой воды и воды бассейна при 20 град.</v>
          </cell>
          <cell r="C510">
            <v>34</v>
          </cell>
          <cell r="D510">
            <v>0.2</v>
          </cell>
          <cell r="E510">
            <v>17.608248000000003</v>
          </cell>
          <cell r="F510">
            <v>0</v>
          </cell>
          <cell r="G510">
            <v>17.608248000000003</v>
          </cell>
          <cell r="H510">
            <v>5.9868043200000018</v>
          </cell>
          <cell r="I510">
            <v>23.595052320000004</v>
          </cell>
          <cell r="J510">
            <v>3.5392578480000005</v>
          </cell>
          <cell r="K510">
            <v>27.134310168000006</v>
          </cell>
          <cell r="L510">
            <v>32.561172201600009</v>
          </cell>
          <cell r="M510">
            <v>36.21</v>
          </cell>
          <cell r="N510">
            <v>36</v>
          </cell>
          <cell r="O510">
            <v>6.5000000000000027</v>
          </cell>
        </row>
        <row r="511">
          <cell r="A511">
            <v>60000334</v>
          </cell>
          <cell r="B511" t="str">
            <v>Определение запаха питьевой воды при 60 град.</v>
          </cell>
          <cell r="C511">
            <v>59</v>
          </cell>
          <cell r="D511">
            <v>0.28999999999999998</v>
          </cell>
          <cell r="E511">
            <v>25.5319596</v>
          </cell>
          <cell r="F511">
            <v>0</v>
          </cell>
          <cell r="G511">
            <v>25.5319596</v>
          </cell>
          <cell r="H511">
            <v>8.6808662640000005</v>
          </cell>
          <cell r="I511">
            <v>34.212825864000003</v>
          </cell>
          <cell r="J511">
            <v>5.1319238796000004</v>
          </cell>
          <cell r="K511">
            <v>39.344749743600005</v>
          </cell>
          <cell r="L511">
            <v>47.213699692320006</v>
          </cell>
          <cell r="M511">
            <v>62.835000000000001</v>
          </cell>
          <cell r="N511">
            <v>63</v>
          </cell>
          <cell r="O511">
            <v>6.5000000000000018</v>
          </cell>
        </row>
        <row r="512">
          <cell r="A512">
            <v>60000336</v>
          </cell>
          <cell r="B512" t="str">
            <v>Определение вкуса, привкуса питьевой воды</v>
          </cell>
          <cell r="C512">
            <v>28</v>
          </cell>
          <cell r="D512">
            <v>0.28999999999999998</v>
          </cell>
          <cell r="E512">
            <v>25.5319596</v>
          </cell>
          <cell r="F512">
            <v>0</v>
          </cell>
          <cell r="G512">
            <v>25.5319596</v>
          </cell>
          <cell r="H512">
            <v>8.6808662640000005</v>
          </cell>
          <cell r="I512">
            <v>34.212825864000003</v>
          </cell>
          <cell r="J512">
            <v>5.1319238796000004</v>
          </cell>
          <cell r="K512">
            <v>39.344749743600005</v>
          </cell>
          <cell r="L512">
            <v>47.213699692320006</v>
          </cell>
          <cell r="M512">
            <v>29.82</v>
          </cell>
          <cell r="N512">
            <v>30</v>
          </cell>
          <cell r="O512">
            <v>6.5000000000000018</v>
          </cell>
        </row>
        <row r="513">
          <cell r="A513">
            <v>60000337</v>
          </cell>
          <cell r="B513" t="str">
            <v>Определение мутности питьевой воды, воды бассейнов и поверхностных водоемов</v>
          </cell>
          <cell r="C513">
            <v>189</v>
          </cell>
          <cell r="D513">
            <v>0.33</v>
          </cell>
          <cell r="E513">
            <v>29.053609200000004</v>
          </cell>
          <cell r="F513">
            <v>62.067</v>
          </cell>
          <cell r="G513">
            <v>91.120609200000004</v>
          </cell>
          <cell r="H513">
            <v>30.981007128000005</v>
          </cell>
          <cell r="I513">
            <v>122.10161632800001</v>
          </cell>
          <cell r="J513">
            <v>18.315242449199999</v>
          </cell>
          <cell r="K513">
            <v>140.41685877719999</v>
          </cell>
          <cell r="L513">
            <v>168.50023053263999</v>
          </cell>
          <cell r="M513">
            <v>201.285</v>
          </cell>
          <cell r="N513">
            <v>201</v>
          </cell>
          <cell r="O513">
            <v>6.4999999999999991</v>
          </cell>
        </row>
        <row r="514">
          <cell r="A514">
            <v>60001010</v>
          </cell>
          <cell r="B514" t="str">
            <v>Обобщенные показатели в питьевой воде:</v>
          </cell>
          <cell r="C514">
            <v>2122</v>
          </cell>
          <cell r="D514">
            <v>15.59</v>
          </cell>
          <cell r="E514">
            <v>1372.5629316</v>
          </cell>
          <cell r="F514">
            <v>0</v>
          </cell>
          <cell r="G514">
            <v>1372.5629316</v>
          </cell>
          <cell r="H514">
            <v>466.67139674399999</v>
          </cell>
          <cell r="I514">
            <v>1839.234328344</v>
          </cell>
          <cell r="J514">
            <v>275.88514925160001</v>
          </cell>
          <cell r="K514">
            <v>2115.1194775956001</v>
          </cell>
          <cell r="L514">
            <v>2538.1433731147199</v>
          </cell>
          <cell r="M514">
            <v>2259.9299999999998</v>
          </cell>
          <cell r="N514">
            <v>2253</v>
          </cell>
          <cell r="O514">
            <v>6.499999999999992</v>
          </cell>
        </row>
        <row r="515">
          <cell r="A515">
            <v>60000375</v>
          </cell>
          <cell r="B515" t="str">
            <v>Определение водородного показателя питьевой воды и воды бассейнов</v>
          </cell>
          <cell r="C515">
            <v>146</v>
          </cell>
          <cell r="D515">
            <v>0.28999999999999998</v>
          </cell>
          <cell r="E515">
            <v>25.5319596</v>
          </cell>
          <cell r="F515">
            <v>52.611599999999996</v>
          </cell>
          <cell r="G515">
            <v>78.143559600000003</v>
          </cell>
          <cell r="H515">
            <v>26.568810264000003</v>
          </cell>
          <cell r="I515">
            <v>104.71236986400001</v>
          </cell>
          <cell r="J515">
            <v>15.706855479600002</v>
          </cell>
          <cell r="K515">
            <v>120.4192253436</v>
          </cell>
          <cell r="L515">
            <v>144.50307041232</v>
          </cell>
          <cell r="M515">
            <v>155.49</v>
          </cell>
          <cell r="N515">
            <v>155</v>
          </cell>
          <cell r="O515">
            <v>6.5000000000000053</v>
          </cell>
        </row>
        <row r="516">
          <cell r="A516">
            <v>60000376</v>
          </cell>
          <cell r="B516" t="str">
            <v>Определение перманганатной окисляемости  питьевой воды</v>
          </cell>
          <cell r="C516">
            <v>135</v>
          </cell>
          <cell r="D516">
            <v>1.42</v>
          </cell>
          <cell r="E516">
            <v>125.0185608</v>
          </cell>
          <cell r="F516">
            <v>22.3992</v>
          </cell>
          <cell r="G516">
            <v>147.4177608</v>
          </cell>
          <cell r="H516">
            <v>50.122038672000002</v>
          </cell>
          <cell r="I516">
            <v>197.539799472</v>
          </cell>
          <cell r="J516">
            <v>29.630969920799998</v>
          </cell>
          <cell r="K516">
            <v>227.1707693928</v>
          </cell>
          <cell r="L516">
            <v>272.60492327136001</v>
          </cell>
          <cell r="M516">
            <v>143.77500000000001</v>
          </cell>
          <cell r="N516">
            <v>144</v>
          </cell>
          <cell r="O516">
            <v>6.5000000000000044</v>
          </cell>
        </row>
        <row r="517">
          <cell r="A517">
            <v>60000377</v>
          </cell>
          <cell r="B517" t="str">
            <v>Определение жесткости питьевой воды</v>
          </cell>
          <cell r="C517">
            <v>77</v>
          </cell>
          <cell r="D517">
            <v>0.75</v>
          </cell>
          <cell r="E517">
            <v>66.030930000000012</v>
          </cell>
          <cell r="F517">
            <v>0.3876</v>
          </cell>
          <cell r="G517">
            <v>66.418530000000018</v>
          </cell>
          <cell r="H517">
            <v>22.582300200000009</v>
          </cell>
          <cell r="I517">
            <v>89.000830200000024</v>
          </cell>
          <cell r="J517">
            <v>13.350124530000004</v>
          </cell>
          <cell r="K517">
            <v>102.35095473000003</v>
          </cell>
          <cell r="L517">
            <v>122.82114567600003</v>
          </cell>
          <cell r="M517">
            <v>82.004999999999995</v>
          </cell>
          <cell r="N517">
            <v>82</v>
          </cell>
          <cell r="O517">
            <v>6.4999999999999947</v>
          </cell>
        </row>
        <row r="518">
          <cell r="A518">
            <v>60001011</v>
          </cell>
          <cell r="B518" t="str">
            <v>Определение сухого остатка в питьевой воде (общая минерализация)</v>
          </cell>
          <cell r="C518">
            <v>279</v>
          </cell>
          <cell r="D518">
            <v>4.08</v>
          </cell>
          <cell r="E518">
            <v>359.20825920000004</v>
          </cell>
          <cell r="F518">
            <v>1.0200000000000001E-2</v>
          </cell>
          <cell r="G518">
            <v>359.21845920000004</v>
          </cell>
          <cell r="H518">
            <v>122.13427612800002</v>
          </cell>
          <cell r="I518">
            <v>481.35273532800005</v>
          </cell>
          <cell r="J518">
            <v>72.202910299199999</v>
          </cell>
          <cell r="K518">
            <v>553.55564562720008</v>
          </cell>
          <cell r="L518">
            <v>664.26677475264012</v>
          </cell>
          <cell r="M518">
            <v>297.13499999999999</v>
          </cell>
          <cell r="N518">
            <v>297</v>
          </cell>
          <cell r="O518">
            <v>6.4999999999999964</v>
          </cell>
        </row>
        <row r="519">
          <cell r="A519">
            <v>60000379</v>
          </cell>
          <cell r="B519" t="str">
            <v>Определение нефтепродуктов в питьевой воде</v>
          </cell>
          <cell r="C519">
            <v>518</v>
          </cell>
          <cell r="D519">
            <v>2.83</v>
          </cell>
          <cell r="E519">
            <v>249.15670920000005</v>
          </cell>
          <cell r="F519">
            <v>30.9162</v>
          </cell>
          <cell r="G519">
            <v>280.07290920000003</v>
          </cell>
          <cell r="H519">
            <v>95.224789128000012</v>
          </cell>
          <cell r="I519">
            <v>375.29769832800002</v>
          </cell>
          <cell r="J519">
            <v>56.294654749199999</v>
          </cell>
          <cell r="K519">
            <v>431.59235307720002</v>
          </cell>
          <cell r="L519">
            <v>517.91082369264007</v>
          </cell>
          <cell r="M519">
            <v>551.66999999999996</v>
          </cell>
          <cell r="N519">
            <v>552</v>
          </cell>
          <cell r="O519">
            <v>6.499999999999992</v>
          </cell>
        </row>
        <row r="520">
          <cell r="A520">
            <v>60000380</v>
          </cell>
          <cell r="B520" t="str">
            <v>Определение фенольного индекса в питьевой воде</v>
          </cell>
          <cell r="C520">
            <v>600</v>
          </cell>
          <cell r="D520">
            <v>4.83</v>
          </cell>
          <cell r="E520">
            <v>425.2391892</v>
          </cell>
          <cell r="F520">
            <v>20.552999999999997</v>
          </cell>
          <cell r="G520">
            <v>445.7921892</v>
          </cell>
          <cell r="H520">
            <v>151.569344328</v>
          </cell>
          <cell r="I520">
            <v>597.361533528</v>
          </cell>
          <cell r="J520">
            <v>89.604230029199996</v>
          </cell>
          <cell r="K520">
            <v>686.96576355720003</v>
          </cell>
          <cell r="L520">
            <v>824.35891626864009</v>
          </cell>
          <cell r="M520">
            <v>639</v>
          </cell>
          <cell r="N520">
            <v>639</v>
          </cell>
          <cell r="O520">
            <v>6.5</v>
          </cell>
        </row>
        <row r="521">
          <cell r="A521">
            <v>60000381</v>
          </cell>
          <cell r="B521" t="str">
            <v>Определение поверхностно-активных веществ в питьевой воде</v>
          </cell>
          <cell r="C521">
            <v>361</v>
          </cell>
          <cell r="D521">
            <v>1.75</v>
          </cell>
          <cell r="E521">
            <v>154.07217000000003</v>
          </cell>
          <cell r="F521">
            <v>4.7430000000000003</v>
          </cell>
          <cell r="G521">
            <v>158.81517000000002</v>
          </cell>
          <cell r="H521">
            <v>53.997157800000011</v>
          </cell>
          <cell r="I521">
            <v>212.81232780000005</v>
          </cell>
          <cell r="J521">
            <v>31.921849170000005</v>
          </cell>
          <cell r="K521">
            <v>244.73417697000005</v>
          </cell>
          <cell r="L521">
            <v>293.68101236400008</v>
          </cell>
          <cell r="M521">
            <v>384.46499999999997</v>
          </cell>
          <cell r="N521">
            <v>384</v>
          </cell>
          <cell r="O521">
            <v>6.4999999999999929</v>
          </cell>
        </row>
        <row r="522">
          <cell r="A522">
            <v>60001012</v>
          </cell>
          <cell r="B522" t="str">
            <v>Неорганические и органические вещества в питьевой воде:</v>
          </cell>
          <cell r="C522">
            <v>9239</v>
          </cell>
          <cell r="D522">
            <v>44.5</v>
          </cell>
          <cell r="E522">
            <v>3917.8351800000005</v>
          </cell>
          <cell r="F522">
            <v>1080.4656</v>
          </cell>
          <cell r="G522">
            <v>4998.3007800000005</v>
          </cell>
          <cell r="H522">
            <v>1699.4222652000003</v>
          </cell>
          <cell r="I522">
            <v>6697.7230452000003</v>
          </cell>
          <cell r="J522">
            <v>1004.6584567800001</v>
          </cell>
          <cell r="K522">
            <v>7702.3815019800004</v>
          </cell>
          <cell r="L522">
            <v>9242.8578023760001</v>
          </cell>
          <cell r="M522">
            <v>9839.5349999999999</v>
          </cell>
          <cell r="N522">
            <v>9840</v>
          </cell>
          <cell r="O522">
            <v>6.4999999999999991</v>
          </cell>
        </row>
        <row r="523">
          <cell r="A523">
            <v>60000416</v>
          </cell>
          <cell r="B523" t="str">
            <v>Определение алюминия в питьевой воде</v>
          </cell>
          <cell r="C523">
            <v>434</v>
          </cell>
          <cell r="D523">
            <v>1.75</v>
          </cell>
          <cell r="E523">
            <v>154.07217000000003</v>
          </cell>
          <cell r="F523">
            <v>65.504400000000004</v>
          </cell>
          <cell r="G523">
            <v>219.57657000000003</v>
          </cell>
          <cell r="H523">
            <v>74.656033800000017</v>
          </cell>
          <cell r="I523">
            <v>294.23260380000005</v>
          </cell>
          <cell r="J523">
            <v>44.134890570000003</v>
          </cell>
          <cell r="K523">
            <v>338.36749437000003</v>
          </cell>
          <cell r="L523">
            <v>406.04099324400005</v>
          </cell>
          <cell r="M523">
            <v>462.21</v>
          </cell>
          <cell r="N523">
            <v>462</v>
          </cell>
          <cell r="O523">
            <v>6.4999999999999947</v>
          </cell>
        </row>
        <row r="524">
          <cell r="A524">
            <v>60000396</v>
          </cell>
          <cell r="B524" t="str">
            <v>Определение бора в питьевой воде</v>
          </cell>
          <cell r="C524">
            <v>481</v>
          </cell>
          <cell r="D524">
            <v>2.42</v>
          </cell>
          <cell r="E524">
            <v>213.0598008</v>
          </cell>
          <cell r="F524">
            <v>44.798400000000001</v>
          </cell>
          <cell r="G524">
            <v>257.85820080000002</v>
          </cell>
          <cell r="H524">
            <v>87.671788272000015</v>
          </cell>
          <cell r="I524">
            <v>345.52998907200003</v>
          </cell>
          <cell r="J524">
            <v>51.829498360800002</v>
          </cell>
          <cell r="K524">
            <v>397.35948743280005</v>
          </cell>
          <cell r="L524">
            <v>476.83138491936006</v>
          </cell>
          <cell r="M524">
            <v>512.26499999999999</v>
          </cell>
          <cell r="N524">
            <v>512</v>
          </cell>
          <cell r="O524">
            <v>6.4999999999999973</v>
          </cell>
        </row>
        <row r="525">
          <cell r="A525">
            <v>60000397</v>
          </cell>
          <cell r="B525" t="str">
            <v>Определение бериллия в питьевой воде</v>
          </cell>
          <cell r="C525">
            <v>1397</v>
          </cell>
          <cell r="D525">
            <v>8.17</v>
          </cell>
          <cell r="E525">
            <v>719.29693080000004</v>
          </cell>
          <cell r="F525">
            <v>54.498600000000003</v>
          </cell>
          <cell r="G525">
            <v>773.79553080000005</v>
          </cell>
          <cell r="H525">
            <v>263.09048047200002</v>
          </cell>
          <cell r="I525">
            <v>1036.8860112720001</v>
          </cell>
          <cell r="J525">
            <v>155.5329016908</v>
          </cell>
          <cell r="K525">
            <v>1192.4189129628001</v>
          </cell>
          <cell r="L525">
            <v>1430.90269555536</v>
          </cell>
          <cell r="M525">
            <v>1487.8050000000001</v>
          </cell>
          <cell r="N525">
            <v>1488</v>
          </cell>
          <cell r="O525">
            <v>6.5000000000000044</v>
          </cell>
        </row>
        <row r="526">
          <cell r="A526">
            <v>60000385</v>
          </cell>
          <cell r="B526" t="str">
            <v>Определение железа в питьевой воде и воде бассейнов</v>
          </cell>
          <cell r="C526">
            <v>243</v>
          </cell>
          <cell r="D526">
            <v>1.17</v>
          </cell>
          <cell r="E526">
            <v>103.0082508</v>
          </cell>
          <cell r="F526">
            <v>34.537199999999999</v>
          </cell>
          <cell r="G526">
            <v>137.5454508</v>
          </cell>
          <cell r="H526">
            <v>46.765453272000002</v>
          </cell>
          <cell r="I526">
            <v>184.310904072</v>
          </cell>
          <cell r="J526">
            <v>27.646635610800001</v>
          </cell>
          <cell r="K526">
            <v>211.95753968279999</v>
          </cell>
          <cell r="L526">
            <v>254.34904761935999</v>
          </cell>
          <cell r="M526">
            <v>258.79500000000002</v>
          </cell>
          <cell r="N526">
            <v>259</v>
          </cell>
          <cell r="O526">
            <v>6.5000000000000071</v>
          </cell>
        </row>
        <row r="527">
          <cell r="A527">
            <v>60000400</v>
          </cell>
          <cell r="B527" t="str">
            <v>Определение марганца в питьевой воде</v>
          </cell>
          <cell r="C527">
            <v>417</v>
          </cell>
          <cell r="D527">
            <v>3.42</v>
          </cell>
          <cell r="E527">
            <v>301.10104080000002</v>
          </cell>
          <cell r="F527">
            <v>19.675799999999999</v>
          </cell>
          <cell r="G527">
            <v>320.7768408</v>
          </cell>
          <cell r="H527">
            <v>109.06412587200001</v>
          </cell>
          <cell r="I527">
            <v>429.84096667200004</v>
          </cell>
          <cell r="J527">
            <v>64.476145000800003</v>
          </cell>
          <cell r="K527">
            <v>494.31711167280002</v>
          </cell>
          <cell r="L527">
            <v>593.18053400736005</v>
          </cell>
          <cell r="M527">
            <v>444.10500000000002</v>
          </cell>
          <cell r="N527">
            <v>444</v>
          </cell>
          <cell r="O527">
            <v>6.5000000000000044</v>
          </cell>
        </row>
        <row r="528">
          <cell r="A528">
            <v>60000392</v>
          </cell>
          <cell r="B528" t="str">
            <v>Определение молибдена в питьевой воде</v>
          </cell>
          <cell r="C528">
            <v>407</v>
          </cell>
          <cell r="D528">
            <v>1.42</v>
          </cell>
          <cell r="E528">
            <v>125.0185608</v>
          </cell>
          <cell r="F528">
            <v>91.871399999999994</v>
          </cell>
          <cell r="G528">
            <v>216.88996079999998</v>
          </cell>
          <cell r="H528">
            <v>73.742586672000002</v>
          </cell>
          <cell r="I528">
            <v>290.632547472</v>
          </cell>
          <cell r="J528">
            <v>43.594882120800001</v>
          </cell>
          <cell r="K528">
            <v>334.22742959279998</v>
          </cell>
          <cell r="L528">
            <v>401.07291551135995</v>
          </cell>
          <cell r="M528">
            <v>433.45499999999998</v>
          </cell>
          <cell r="N528">
            <v>433</v>
          </cell>
          <cell r="O528">
            <v>6.4999999999999964</v>
          </cell>
        </row>
        <row r="529">
          <cell r="A529">
            <v>60000394</v>
          </cell>
          <cell r="B529" t="str">
            <v>Определение мышьяка в питьевой воде</v>
          </cell>
          <cell r="C529">
            <v>462</v>
          </cell>
          <cell r="D529">
            <v>3.25</v>
          </cell>
          <cell r="E529">
            <v>286.13403000000005</v>
          </cell>
          <cell r="F529">
            <v>21.144600000000001</v>
          </cell>
          <cell r="G529">
            <v>307.27863000000008</v>
          </cell>
          <cell r="H529">
            <v>104.47473420000003</v>
          </cell>
          <cell r="I529">
            <v>411.75336420000008</v>
          </cell>
          <cell r="J529">
            <v>61.763004630000012</v>
          </cell>
          <cell r="K529">
            <v>473.51636883000009</v>
          </cell>
          <cell r="L529">
            <v>568.21964259600009</v>
          </cell>
          <cell r="M529">
            <v>492.03</v>
          </cell>
          <cell r="N529">
            <v>492</v>
          </cell>
          <cell r="O529">
            <v>6.4999999999999947</v>
          </cell>
        </row>
        <row r="530">
          <cell r="A530">
            <v>60000388</v>
          </cell>
          <cell r="B530" t="str">
            <v>Определение нитратов в питьевой воде</v>
          </cell>
          <cell r="C530">
            <v>462</v>
          </cell>
          <cell r="D530">
            <v>2.0499999999999998</v>
          </cell>
          <cell r="E530">
            <v>180.484542</v>
          </cell>
          <cell r="F530">
            <v>101.1942</v>
          </cell>
          <cell r="G530">
            <v>281.678742</v>
          </cell>
          <cell r="H530">
            <v>95.770772280000003</v>
          </cell>
          <cell r="I530">
            <v>377.44951428000002</v>
          </cell>
          <cell r="J530">
            <v>56.617427142000004</v>
          </cell>
          <cell r="K530">
            <v>434.06694142200001</v>
          </cell>
          <cell r="L530">
            <v>520.88032970640006</v>
          </cell>
          <cell r="M530">
            <v>492.03</v>
          </cell>
          <cell r="N530">
            <v>492</v>
          </cell>
          <cell r="O530">
            <v>6.4999999999999947</v>
          </cell>
        </row>
        <row r="531">
          <cell r="A531">
            <v>60000356</v>
          </cell>
          <cell r="B531" t="str">
            <v>Определение ртути в питьевой воде</v>
          </cell>
          <cell r="C531">
            <v>465</v>
          </cell>
          <cell r="D531">
            <v>2.42</v>
          </cell>
          <cell r="E531">
            <v>213.0598008</v>
          </cell>
          <cell r="F531">
            <v>36.148800000000001</v>
          </cell>
          <cell r="G531">
            <v>249.2086008</v>
          </cell>
          <cell r="H531">
            <v>84.73092427200001</v>
          </cell>
          <cell r="I531">
            <v>333.93952507200004</v>
          </cell>
          <cell r="J531">
            <v>50.090928760800004</v>
          </cell>
          <cell r="K531">
            <v>384.03045383280005</v>
          </cell>
          <cell r="L531">
            <v>460.83654459936008</v>
          </cell>
          <cell r="M531">
            <v>495.22500000000002</v>
          </cell>
          <cell r="N531">
            <v>495</v>
          </cell>
          <cell r="O531">
            <v>6.5000000000000044</v>
          </cell>
        </row>
        <row r="532">
          <cell r="A532">
            <v>60000398</v>
          </cell>
          <cell r="B532" t="str">
            <v>Определение селена в минеральной и питьевой воде</v>
          </cell>
          <cell r="C532">
            <v>863</v>
          </cell>
          <cell r="D532">
            <v>5</v>
          </cell>
          <cell r="E532">
            <v>440.20620000000002</v>
          </cell>
          <cell r="F532">
            <v>13.923</v>
          </cell>
          <cell r="G532">
            <v>454.12920000000003</v>
          </cell>
          <cell r="H532">
            <v>154.40392800000001</v>
          </cell>
          <cell r="I532">
            <v>608.53312800000003</v>
          </cell>
          <cell r="J532">
            <v>91.279969199999996</v>
          </cell>
          <cell r="K532">
            <v>699.81309720000002</v>
          </cell>
          <cell r="L532">
            <v>839.77571664000004</v>
          </cell>
          <cell r="M532">
            <v>919.09500000000003</v>
          </cell>
          <cell r="N532">
            <v>919</v>
          </cell>
          <cell r="O532">
            <v>6.5000000000000027</v>
          </cell>
        </row>
        <row r="533">
          <cell r="A533">
            <v>60000366</v>
          </cell>
          <cell r="B533" t="str">
            <v>Определение стронция в минеральной и питьевой воде</v>
          </cell>
          <cell r="C533">
            <v>417</v>
          </cell>
          <cell r="D533">
            <v>1.42</v>
          </cell>
          <cell r="E533">
            <v>125.0185608</v>
          </cell>
          <cell r="F533">
            <v>106.947</v>
          </cell>
          <cell r="G533">
            <v>231.96556079999999</v>
          </cell>
          <cell r="H533">
            <v>78.868290672000001</v>
          </cell>
          <cell r="I533">
            <v>310.83385147199999</v>
          </cell>
          <cell r="J533">
            <v>46.6250777208</v>
          </cell>
          <cell r="K533">
            <v>357.45892919279999</v>
          </cell>
          <cell r="L533">
            <v>428.95071503136001</v>
          </cell>
          <cell r="M533">
            <v>444.10500000000002</v>
          </cell>
          <cell r="N533">
            <v>444</v>
          </cell>
          <cell r="O533">
            <v>6.5000000000000044</v>
          </cell>
        </row>
        <row r="534">
          <cell r="A534">
            <v>60000389</v>
          </cell>
          <cell r="B534" t="str">
            <v>Определение хлоридов в питьевой воде и воде бассейна</v>
          </cell>
          <cell r="C534">
            <v>249</v>
          </cell>
          <cell r="D534">
            <v>1.08</v>
          </cell>
          <cell r="E534">
            <v>95.084539200000023</v>
          </cell>
          <cell r="F534">
            <v>35.159399999999998</v>
          </cell>
          <cell r="G534">
            <v>130.24393920000003</v>
          </cell>
          <cell r="H534">
            <v>44.282939328000012</v>
          </cell>
          <cell r="I534">
            <v>174.52687852800005</v>
          </cell>
          <cell r="J534">
            <v>26.179031779200006</v>
          </cell>
          <cell r="K534">
            <v>200.70591030720007</v>
          </cell>
          <cell r="L534">
            <v>240.84709236864009</v>
          </cell>
          <cell r="M534">
            <v>265.185</v>
          </cell>
          <cell r="N534">
            <v>265</v>
          </cell>
          <cell r="O534">
            <v>6.5</v>
          </cell>
        </row>
        <row r="535">
          <cell r="A535">
            <v>60000390</v>
          </cell>
          <cell r="B535" t="str">
            <v>Определение сульфатов в питьевой воде</v>
          </cell>
          <cell r="C535">
            <v>262</v>
          </cell>
          <cell r="D535">
            <v>1.33</v>
          </cell>
          <cell r="E535">
            <v>117.09484920000003</v>
          </cell>
          <cell r="F535">
            <v>20.8386</v>
          </cell>
          <cell r="G535">
            <v>137.93344920000004</v>
          </cell>
          <cell r="H535">
            <v>46.897372728000015</v>
          </cell>
          <cell r="I535">
            <v>184.83082192800006</v>
          </cell>
          <cell r="J535">
            <v>27.724623289200007</v>
          </cell>
          <cell r="K535">
            <v>212.55544521720006</v>
          </cell>
          <cell r="L535">
            <v>255.06653426064008</v>
          </cell>
          <cell r="M535">
            <v>279.02999999999997</v>
          </cell>
          <cell r="N535">
            <v>279</v>
          </cell>
          <cell r="O535">
            <v>6.4999999999999893</v>
          </cell>
        </row>
        <row r="536">
          <cell r="A536">
            <v>60000384</v>
          </cell>
          <cell r="B536" t="str">
            <v>Определение фтора в водах</v>
          </cell>
          <cell r="C536">
            <v>450</v>
          </cell>
          <cell r="D536">
            <v>2.4700000000000002</v>
          </cell>
          <cell r="E536">
            <v>217.46186280000003</v>
          </cell>
          <cell r="F536">
            <v>34.659599999999998</v>
          </cell>
          <cell r="G536">
            <v>252.12146280000002</v>
          </cell>
          <cell r="H536">
            <v>85.721297352000008</v>
          </cell>
          <cell r="I536">
            <v>337.84276015200004</v>
          </cell>
          <cell r="J536">
            <v>50.676414022800003</v>
          </cell>
          <cell r="K536">
            <v>388.51917417480001</v>
          </cell>
          <cell r="L536">
            <v>466.22300900976001</v>
          </cell>
          <cell r="M536">
            <v>479.25</v>
          </cell>
          <cell r="N536">
            <v>479</v>
          </cell>
          <cell r="O536">
            <v>6.5</v>
          </cell>
        </row>
        <row r="537">
          <cell r="A537">
            <v>60000395</v>
          </cell>
          <cell r="B537" t="str">
            <v>Определение хрома (+6) в питьевой воде</v>
          </cell>
          <cell r="C537">
            <v>353</v>
          </cell>
          <cell r="D537">
            <v>1.47</v>
          </cell>
          <cell r="E537">
            <v>129.42062280000002</v>
          </cell>
          <cell r="F537">
            <v>96.400200000000012</v>
          </cell>
          <cell r="G537">
            <v>225.82082280000003</v>
          </cell>
          <cell r="H537">
            <v>76.779079752000015</v>
          </cell>
          <cell r="I537">
            <v>302.59990255200006</v>
          </cell>
          <cell r="J537">
            <v>45.389985382800006</v>
          </cell>
          <cell r="K537">
            <v>347.98988793480009</v>
          </cell>
          <cell r="L537">
            <v>417.58786552176014</v>
          </cell>
          <cell r="M537">
            <v>375.94499999999999</v>
          </cell>
          <cell r="N537">
            <v>376</v>
          </cell>
          <cell r="O537">
            <v>6.4999999999999973</v>
          </cell>
        </row>
        <row r="538">
          <cell r="A538">
            <v>60000368</v>
          </cell>
          <cell r="B538" t="str">
            <v xml:space="preserve">Определение меди, цинка, свинца, кадмия в питьевой воде </v>
          </cell>
          <cell r="C538">
            <v>804</v>
          </cell>
          <cell r="D538">
            <v>4</v>
          </cell>
          <cell r="E538">
            <v>352.16496000000006</v>
          </cell>
          <cell r="F538">
            <v>66.116399999999999</v>
          </cell>
          <cell r="G538">
            <v>418.28136000000006</v>
          </cell>
          <cell r="H538">
            <v>142.21566240000004</v>
          </cell>
          <cell r="I538">
            <v>560.49702240000011</v>
          </cell>
          <cell r="J538">
            <v>84.07455336000001</v>
          </cell>
          <cell r="K538">
            <v>644.57157576000009</v>
          </cell>
          <cell r="L538">
            <v>773.48589091200006</v>
          </cell>
          <cell r="M538">
            <v>856.26</v>
          </cell>
          <cell r="N538">
            <v>856</v>
          </cell>
          <cell r="O538">
            <v>6.4999999999999991</v>
          </cell>
        </row>
        <row r="539">
          <cell r="A539">
            <v>60000369</v>
          </cell>
          <cell r="B539" t="str">
            <v>Определение никеля в питьевой воде атомно-абсорбционным методом</v>
          </cell>
          <cell r="C539">
            <v>402</v>
          </cell>
          <cell r="D539">
            <v>1</v>
          </cell>
          <cell r="E539">
            <v>88.041240000000016</v>
          </cell>
          <cell r="F539">
            <v>106.20240000000001</v>
          </cell>
          <cell r="G539">
            <v>194.24364000000003</v>
          </cell>
          <cell r="H539">
            <v>66.042837600000013</v>
          </cell>
          <cell r="I539">
            <v>260.28647760000001</v>
          </cell>
          <cell r="J539">
            <v>39.042971639999998</v>
          </cell>
          <cell r="K539">
            <v>299.32944924000003</v>
          </cell>
          <cell r="L539">
            <v>359.19533908800003</v>
          </cell>
          <cell r="M539">
            <v>428.13</v>
          </cell>
          <cell r="N539">
            <v>428</v>
          </cell>
          <cell r="O539">
            <v>6.4999999999999991</v>
          </cell>
        </row>
        <row r="540">
          <cell r="A540">
            <v>60000370</v>
          </cell>
          <cell r="B540" t="str">
            <v>Определение кобальта в питьевой воде атомно-абсорбционным методом</v>
          </cell>
          <cell r="C540">
            <v>394</v>
          </cell>
          <cell r="D540">
            <v>1</v>
          </cell>
          <cell r="E540">
            <v>88.041240000000016</v>
          </cell>
          <cell r="F540">
            <v>106.20240000000001</v>
          </cell>
          <cell r="G540">
            <v>194.24364000000003</v>
          </cell>
          <cell r="H540">
            <v>66.042837600000013</v>
          </cell>
          <cell r="I540">
            <v>260.28647760000001</v>
          </cell>
          <cell r="J540">
            <v>39.042971639999998</v>
          </cell>
          <cell r="K540">
            <v>299.32944924000003</v>
          </cell>
          <cell r="L540">
            <v>359.19533908800003</v>
          </cell>
          <cell r="M540">
            <v>419.61</v>
          </cell>
          <cell r="N540">
            <v>420</v>
          </cell>
          <cell r="O540">
            <v>6.5000000000000027</v>
          </cell>
        </row>
        <row r="541">
          <cell r="A541">
            <v>60000386</v>
          </cell>
          <cell r="B541" t="str">
            <v>Определение аммиака в питьевой воде</v>
          </cell>
          <cell r="C541">
            <v>153</v>
          </cell>
          <cell r="D541">
            <v>0.92</v>
          </cell>
          <cell r="E541">
            <v>80.997940800000009</v>
          </cell>
          <cell r="F541">
            <v>5.2733999999999996</v>
          </cell>
          <cell r="G541">
            <v>86.271340800000004</v>
          </cell>
          <cell r="H541">
            <v>29.332255872000005</v>
          </cell>
          <cell r="I541">
            <v>115.60359667200001</v>
          </cell>
          <cell r="J541">
            <v>17.340539500800002</v>
          </cell>
          <cell r="K541">
            <v>132.9441361728</v>
          </cell>
          <cell r="L541">
            <v>159.53296340736</v>
          </cell>
          <cell r="M541">
            <v>162.94499999999999</v>
          </cell>
          <cell r="N541">
            <v>163</v>
          </cell>
          <cell r="O541">
            <v>6.4999999999999964</v>
          </cell>
        </row>
        <row r="542">
          <cell r="A542">
            <v>60000387</v>
          </cell>
          <cell r="B542" t="str">
            <v>Определение нитритов в питьевой воде</v>
          </cell>
          <cell r="C542">
            <v>208</v>
          </cell>
          <cell r="D542">
            <v>1.25</v>
          </cell>
          <cell r="E542">
            <v>110.05155000000001</v>
          </cell>
          <cell r="F542">
            <v>19.369799999999998</v>
          </cell>
          <cell r="G542">
            <v>129.42135000000002</v>
          </cell>
          <cell r="H542">
            <v>44.003259000000007</v>
          </cell>
          <cell r="I542">
            <v>173.42460900000003</v>
          </cell>
          <cell r="J542">
            <v>26.013691350000006</v>
          </cell>
          <cell r="K542">
            <v>199.43830035000005</v>
          </cell>
          <cell r="L542">
            <v>239.32596042000006</v>
          </cell>
          <cell r="M542">
            <v>221.52</v>
          </cell>
          <cell r="N542">
            <v>222</v>
          </cell>
          <cell r="O542">
            <v>6.5000000000000044</v>
          </cell>
        </row>
        <row r="543">
          <cell r="A543">
            <v>60000662</v>
          </cell>
          <cell r="B543" t="str">
            <v>Определение кремния (силикатов) в водах</v>
          </cell>
          <cell r="C543">
            <v>383</v>
          </cell>
          <cell r="D543">
            <v>0.5</v>
          </cell>
          <cell r="E543">
            <v>44.020620000000008</v>
          </cell>
          <cell r="F543">
            <v>179.96879999999999</v>
          </cell>
          <cell r="G543">
            <v>223.98942</v>
          </cell>
          <cell r="H543">
            <v>76.156402800000009</v>
          </cell>
          <cell r="I543">
            <v>300.14582280000002</v>
          </cell>
          <cell r="J543">
            <v>45.021873419999999</v>
          </cell>
          <cell r="K543">
            <v>345.16769622000004</v>
          </cell>
          <cell r="L543">
            <v>414.20123546400004</v>
          </cell>
          <cell r="M543">
            <v>407.89499999999998</v>
          </cell>
          <cell r="N543">
            <v>408</v>
          </cell>
          <cell r="O543">
            <v>6.4999999999999947</v>
          </cell>
        </row>
        <row r="544">
          <cell r="A544">
            <v>60000669</v>
          </cell>
          <cell r="B544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544">
            <v>1383</v>
          </cell>
          <cell r="D544">
            <v>5</v>
          </cell>
          <cell r="E544">
            <v>440.20620000000002</v>
          </cell>
          <cell r="F544">
            <v>299.73720000000003</v>
          </cell>
          <cell r="G544">
            <v>739.94340000000011</v>
          </cell>
          <cell r="H544">
            <v>251.58075600000006</v>
          </cell>
          <cell r="I544">
            <v>991.52415600000018</v>
          </cell>
          <cell r="J544">
            <v>148.72862340000003</v>
          </cell>
          <cell r="K544">
            <v>1140.2527794000002</v>
          </cell>
          <cell r="L544">
            <v>1368.3033352800003</v>
          </cell>
          <cell r="M544">
            <v>1472.895</v>
          </cell>
          <cell r="N544">
            <v>1473</v>
          </cell>
          <cell r="O544">
            <v>6.4999999999999991</v>
          </cell>
        </row>
        <row r="545">
          <cell r="A545">
            <v>60000421</v>
          </cell>
          <cell r="B545" t="str">
            <v>Определение бария в минеральной и питьевой воде</v>
          </cell>
          <cell r="C545">
            <v>1383</v>
          </cell>
          <cell r="D545">
            <v>5</v>
          </cell>
          <cell r="E545">
            <v>440.20620000000002</v>
          </cell>
          <cell r="F545">
            <v>323.34000000000003</v>
          </cell>
          <cell r="G545">
            <v>763.5462</v>
          </cell>
          <cell r="H545">
            <v>259.60570799999999</v>
          </cell>
          <cell r="I545">
            <v>1023.151908</v>
          </cell>
          <cell r="J545">
            <v>153.4727862</v>
          </cell>
          <cell r="K545">
            <v>1176.6246942</v>
          </cell>
          <cell r="L545">
            <v>1411.94963304</v>
          </cell>
          <cell r="M545">
            <v>1472.895</v>
          </cell>
          <cell r="N545">
            <v>1473</v>
          </cell>
          <cell r="O545">
            <v>6.4999999999999991</v>
          </cell>
        </row>
        <row r="546">
          <cell r="A546">
            <v>60000383</v>
          </cell>
          <cell r="B546" t="str">
            <v>Определение щелочности питьевой воды</v>
          </cell>
          <cell r="C546">
            <v>127</v>
          </cell>
          <cell r="D546">
            <v>0.42</v>
          </cell>
          <cell r="E546">
            <v>36.977320800000001</v>
          </cell>
          <cell r="F546">
            <v>30.9162</v>
          </cell>
          <cell r="G546">
            <v>67.893520800000005</v>
          </cell>
          <cell r="H546">
            <v>23.083797072000003</v>
          </cell>
          <cell r="I546">
            <v>90.977317872000015</v>
          </cell>
          <cell r="J546">
            <v>13.646597680800001</v>
          </cell>
          <cell r="K546">
            <v>104.62391555280001</v>
          </cell>
          <cell r="L546">
            <v>125.54869866336001</v>
          </cell>
          <cell r="M546">
            <v>135.255</v>
          </cell>
          <cell r="N546">
            <v>135</v>
          </cell>
          <cell r="O546">
            <v>6.4999999999999964</v>
          </cell>
        </row>
        <row r="547">
          <cell r="A547">
            <v>60000393</v>
          </cell>
          <cell r="B547" t="str">
            <v>Определение цианидов в питьевой, минеральной и природной воде</v>
          </cell>
          <cell r="C547">
            <v>417</v>
          </cell>
          <cell r="D547">
            <v>1.63</v>
          </cell>
          <cell r="E547">
            <v>143.5072212</v>
          </cell>
          <cell r="F547">
            <v>114.6888</v>
          </cell>
          <cell r="G547">
            <v>258.19602120000002</v>
          </cell>
          <cell r="H547">
            <v>87.786647208000019</v>
          </cell>
          <cell r="I547">
            <v>345.98266840800005</v>
          </cell>
          <cell r="J547">
            <v>51.897400261200005</v>
          </cell>
          <cell r="K547">
            <v>397.88006866920006</v>
          </cell>
          <cell r="L547">
            <v>477.45608240304006</v>
          </cell>
          <cell r="M547">
            <v>444.10500000000002</v>
          </cell>
          <cell r="N547">
            <v>444</v>
          </cell>
          <cell r="O547">
            <v>6.5000000000000044</v>
          </cell>
        </row>
        <row r="548">
          <cell r="A548">
            <v>60000406</v>
          </cell>
          <cell r="B548" t="str">
            <v>Определение БПК-5 в питьевой воде</v>
          </cell>
          <cell r="C548">
            <v>315</v>
          </cell>
          <cell r="D548">
            <v>1.63</v>
          </cell>
          <cell r="E548">
            <v>143.5072212</v>
          </cell>
          <cell r="F548">
            <v>30.9162</v>
          </cell>
          <cell r="G548">
            <v>174.42342120000001</v>
          </cell>
          <cell r="H548">
            <v>59.303963208000006</v>
          </cell>
          <cell r="I548">
            <v>233.72738440800001</v>
          </cell>
          <cell r="J548">
            <v>35.059107661200002</v>
          </cell>
          <cell r="K548">
            <v>268.78649206919999</v>
          </cell>
          <cell r="L548">
            <v>322.54379048303997</v>
          </cell>
          <cell r="M548">
            <v>335.47500000000002</v>
          </cell>
          <cell r="N548">
            <v>335</v>
          </cell>
          <cell r="O548">
            <v>6.5000000000000071</v>
          </cell>
        </row>
        <row r="549">
          <cell r="A549">
            <v>60000407</v>
          </cell>
          <cell r="B549" t="str">
            <v>Определение растворённого кислорода в питьевой воде</v>
          </cell>
          <cell r="C549">
            <v>236</v>
          </cell>
          <cell r="D549">
            <v>0.67</v>
          </cell>
          <cell r="E549">
            <v>58.987630800000012</v>
          </cell>
          <cell r="F549">
            <v>61.516200000000005</v>
          </cell>
          <cell r="G549">
            <v>120.50383080000002</v>
          </cell>
          <cell r="H549">
            <v>40.971302472000012</v>
          </cell>
          <cell r="I549">
            <v>161.47513327200002</v>
          </cell>
          <cell r="J549">
            <v>24.221269990800003</v>
          </cell>
          <cell r="K549">
            <v>185.69640326280003</v>
          </cell>
          <cell r="L549">
            <v>222.83568391536005</v>
          </cell>
          <cell r="M549">
            <v>251.34</v>
          </cell>
          <cell r="N549">
            <v>251</v>
          </cell>
          <cell r="O549">
            <v>6.5000000000000018</v>
          </cell>
        </row>
        <row r="550">
          <cell r="A550">
            <v>60000409</v>
          </cell>
          <cell r="B550" t="str">
            <v>Определение полифосфатов, фосфатов, фосфора общего в воде</v>
          </cell>
          <cell r="C550">
            <v>486</v>
          </cell>
          <cell r="D550">
            <v>2</v>
          </cell>
          <cell r="E550">
            <v>176.08248000000003</v>
          </cell>
          <cell r="F550">
            <v>64.2804</v>
          </cell>
          <cell r="G550">
            <v>240.36288000000002</v>
          </cell>
          <cell r="H550">
            <v>81.723379200000011</v>
          </cell>
          <cell r="I550">
            <v>322.08625920000003</v>
          </cell>
          <cell r="J550">
            <v>48.312938880000004</v>
          </cell>
          <cell r="K550">
            <v>370.39919808000002</v>
          </cell>
          <cell r="L550">
            <v>444.47903769600003</v>
          </cell>
          <cell r="M550">
            <v>517.59</v>
          </cell>
          <cell r="N550">
            <v>518</v>
          </cell>
          <cell r="O550">
            <v>6.5000000000000071</v>
          </cell>
        </row>
        <row r="551">
          <cell r="A551">
            <v>60000410</v>
          </cell>
          <cell r="B551" t="str">
            <v>Определение остаточного свободного  активного хлора в питьевой воде и воде бассейна</v>
          </cell>
          <cell r="C551">
            <v>181</v>
          </cell>
          <cell r="D551">
            <v>0.92</v>
          </cell>
          <cell r="E551">
            <v>80.997940800000009</v>
          </cell>
          <cell r="F551">
            <v>20.491800000000001</v>
          </cell>
          <cell r="G551">
            <v>101.48974080000001</v>
          </cell>
          <cell r="H551">
            <v>34.506511872000004</v>
          </cell>
          <cell r="I551">
            <v>135.99625267200003</v>
          </cell>
          <cell r="J551">
            <v>20.399437900800002</v>
          </cell>
          <cell r="K551">
            <v>156.39569057280002</v>
          </cell>
          <cell r="L551">
            <v>187.67482868736002</v>
          </cell>
          <cell r="M551">
            <v>192.76499999999999</v>
          </cell>
          <cell r="N551">
            <v>193</v>
          </cell>
          <cell r="O551">
            <v>6.499999999999992</v>
          </cell>
        </row>
        <row r="552">
          <cell r="A552">
            <v>60000411</v>
          </cell>
          <cell r="B552" t="str">
            <v>Определение хрома (Ш) и общего хрома в питьевой и минеральных водах</v>
          </cell>
          <cell r="C552">
            <v>269</v>
          </cell>
          <cell r="D552">
            <v>1.47</v>
          </cell>
          <cell r="E552">
            <v>129.42062280000002</v>
          </cell>
          <cell r="F552">
            <v>45.400199999999998</v>
          </cell>
          <cell r="G552">
            <v>174.82082280000003</v>
          </cell>
          <cell r="H552">
            <v>59.439079752000012</v>
          </cell>
          <cell r="I552">
            <v>234.25990255200003</v>
          </cell>
          <cell r="J552">
            <v>35.138985382800001</v>
          </cell>
          <cell r="K552">
            <v>269.39888793480003</v>
          </cell>
          <cell r="L552">
            <v>323.27866552176005</v>
          </cell>
          <cell r="M552">
            <v>286.48500000000001</v>
          </cell>
          <cell r="N552">
            <v>286</v>
          </cell>
          <cell r="O552">
            <v>6.5000000000000044</v>
          </cell>
        </row>
        <row r="553">
          <cell r="A553">
            <v>60000412</v>
          </cell>
          <cell r="B553" t="str">
            <v>Определение  кальция в питьевой воде</v>
          </cell>
          <cell r="C553">
            <v>133</v>
          </cell>
          <cell r="D553">
            <v>0.67</v>
          </cell>
          <cell r="E553">
            <v>58.987630800000012</v>
          </cell>
          <cell r="F553">
            <v>13.7088</v>
          </cell>
          <cell r="G553">
            <v>72.696430800000016</v>
          </cell>
          <cell r="H553">
            <v>24.716786472000006</v>
          </cell>
          <cell r="I553">
            <v>97.413217272000026</v>
          </cell>
          <cell r="J553">
            <v>14.611982590800004</v>
          </cell>
          <cell r="K553">
            <v>112.02519986280004</v>
          </cell>
          <cell r="L553">
            <v>134.43023983536006</v>
          </cell>
          <cell r="M553">
            <v>141.64500000000001</v>
          </cell>
          <cell r="N553">
            <v>142</v>
          </cell>
          <cell r="O553">
            <v>6.5000000000000071</v>
          </cell>
        </row>
        <row r="554">
          <cell r="A554">
            <v>60000413</v>
          </cell>
          <cell r="B554" t="str">
            <v>Определение магния в питьевой воде</v>
          </cell>
          <cell r="C554">
            <v>78</v>
          </cell>
          <cell r="D554">
            <v>0.33</v>
          </cell>
          <cell r="E554">
            <v>29.053609200000004</v>
          </cell>
          <cell r="F554">
            <v>13.7088</v>
          </cell>
          <cell r="G554">
            <v>42.762409200000008</v>
          </cell>
          <cell r="H554">
            <v>14.539219128000004</v>
          </cell>
          <cell r="I554">
            <v>57.301628328000014</v>
          </cell>
          <cell r="J554">
            <v>8.5952442492000021</v>
          </cell>
          <cell r="K554">
            <v>65.896872577200014</v>
          </cell>
          <cell r="L554">
            <v>79.076247092640017</v>
          </cell>
          <cell r="M554">
            <v>83.07</v>
          </cell>
          <cell r="N554">
            <v>83</v>
          </cell>
          <cell r="O554">
            <v>6.499999999999992</v>
          </cell>
        </row>
        <row r="555">
          <cell r="A555">
            <v>60000414</v>
          </cell>
          <cell r="B555" t="str">
            <v>Определение суммы калия и натрия в питьевой воде</v>
          </cell>
          <cell r="C555">
            <v>44</v>
          </cell>
          <cell r="D555">
            <v>1.5</v>
          </cell>
          <cell r="E555">
            <v>132.06186000000002</v>
          </cell>
          <cell r="F555">
            <v>0</v>
          </cell>
          <cell r="G555">
            <v>132.06186000000002</v>
          </cell>
          <cell r="H555">
            <v>44.901032400000013</v>
          </cell>
          <cell r="I555">
            <v>176.96289240000004</v>
          </cell>
          <cell r="J555">
            <v>26.544433860000005</v>
          </cell>
          <cell r="K555">
            <v>203.50732626000004</v>
          </cell>
          <cell r="L555">
            <v>244.20879151200006</v>
          </cell>
          <cell r="M555">
            <v>46.86</v>
          </cell>
          <cell r="N555">
            <v>47</v>
          </cell>
          <cell r="O555">
            <v>6.4999999999999991</v>
          </cell>
        </row>
        <row r="556">
          <cell r="A556">
            <v>60000415</v>
          </cell>
          <cell r="B556" t="str">
            <v>Определение суммы солевого остатка в питьевой воде</v>
          </cell>
          <cell r="C556">
            <v>64</v>
          </cell>
          <cell r="D556">
            <v>0.33</v>
          </cell>
          <cell r="E556">
            <v>29.053609200000004</v>
          </cell>
          <cell r="F556">
            <v>4.5288000000000004</v>
          </cell>
          <cell r="G556">
            <v>33.582409200000001</v>
          </cell>
          <cell r="H556">
            <v>11.418019128000001</v>
          </cell>
          <cell r="I556">
            <v>45.000428327999998</v>
          </cell>
          <cell r="J556">
            <v>6.7500642491999994</v>
          </cell>
          <cell r="K556">
            <v>51.750492577199999</v>
          </cell>
          <cell r="L556">
            <v>62.100591092640002</v>
          </cell>
          <cell r="M556">
            <v>68.16</v>
          </cell>
          <cell r="N556">
            <v>68</v>
          </cell>
          <cell r="O556">
            <v>6.4999999999999947</v>
          </cell>
        </row>
        <row r="557">
          <cell r="A557">
            <v>60000417</v>
          </cell>
          <cell r="B557" t="str">
            <v>Определение электропроводности в дистиллированной воде</v>
          </cell>
          <cell r="C557">
            <v>199</v>
          </cell>
          <cell r="D557">
            <v>1</v>
          </cell>
          <cell r="E557">
            <v>88.041240000000016</v>
          </cell>
          <cell r="F557">
            <v>14.7288</v>
          </cell>
          <cell r="G557">
            <v>102.77004000000002</v>
          </cell>
          <cell r="H557">
            <v>34.94181360000001</v>
          </cell>
          <cell r="I557">
            <v>137.71185360000004</v>
          </cell>
          <cell r="J557">
            <v>20.656778040000006</v>
          </cell>
          <cell r="K557">
            <v>158.36863164000005</v>
          </cell>
          <cell r="L557">
            <v>190.04235796800006</v>
          </cell>
          <cell r="M557">
            <v>211.935</v>
          </cell>
          <cell r="N557">
            <v>212</v>
          </cell>
          <cell r="O557">
            <v>6.5000000000000018</v>
          </cell>
        </row>
        <row r="558">
          <cell r="A558">
            <v>60000418</v>
          </cell>
          <cell r="B558" t="str">
            <v>Определение йода в минеральной и питьевой воде</v>
          </cell>
          <cell r="C558">
            <v>1106</v>
          </cell>
          <cell r="D558">
            <v>1</v>
          </cell>
          <cell r="E558">
            <v>88.041240000000016</v>
          </cell>
          <cell r="F558">
            <v>506.12400000000002</v>
          </cell>
          <cell r="G558">
            <v>594.16524000000004</v>
          </cell>
          <cell r="H558">
            <v>202.01618160000004</v>
          </cell>
          <cell r="I558">
            <v>796.18142160000002</v>
          </cell>
          <cell r="J558">
            <v>119.42721324</v>
          </cell>
          <cell r="K558">
            <v>915.60863484000004</v>
          </cell>
          <cell r="L558">
            <v>1098.730361808</v>
          </cell>
          <cell r="M558">
            <v>1177.8900000000001</v>
          </cell>
          <cell r="N558">
            <v>1178</v>
          </cell>
          <cell r="O558">
            <v>6.5000000000000089</v>
          </cell>
        </row>
        <row r="559">
          <cell r="A559">
            <v>60001017</v>
          </cell>
          <cell r="B559" t="str">
            <v>Определение остаточного количества флокулянта ВПК 402 в питьевой воде</v>
          </cell>
          <cell r="C559">
            <v>252</v>
          </cell>
          <cell r="D559">
            <v>1.17</v>
          </cell>
          <cell r="E559">
            <v>103.0082508</v>
          </cell>
          <cell r="F559">
            <v>29.947199999999999</v>
          </cell>
          <cell r="G559">
            <v>132.95545079999999</v>
          </cell>
          <cell r="H559">
            <v>45.204853272000001</v>
          </cell>
          <cell r="I559">
            <v>178.160304072</v>
          </cell>
          <cell r="J559">
            <v>26.724045610800001</v>
          </cell>
          <cell r="K559">
            <v>204.88434968280001</v>
          </cell>
          <cell r="L559">
            <v>245.86121961936001</v>
          </cell>
          <cell r="M559">
            <v>268.38</v>
          </cell>
          <cell r="N559">
            <v>268</v>
          </cell>
          <cell r="O559">
            <v>6.4999999999999991</v>
          </cell>
        </row>
        <row r="560">
          <cell r="A560">
            <v>60000778</v>
          </cell>
          <cell r="B560" t="str">
            <v>Определение сурьмы в водах (ААС методом)</v>
          </cell>
          <cell r="C560">
            <v>634</v>
          </cell>
          <cell r="D560">
            <v>2.5</v>
          </cell>
          <cell r="E560">
            <v>220.10310000000001</v>
          </cell>
          <cell r="F560">
            <v>119.6358</v>
          </cell>
          <cell r="G560">
            <v>339.7389</v>
          </cell>
          <cell r="H560">
            <v>115.51122600000001</v>
          </cell>
          <cell r="I560">
            <v>455.25012600000002</v>
          </cell>
          <cell r="J560">
            <v>68.287518899999995</v>
          </cell>
          <cell r="K560">
            <v>523.53764490000003</v>
          </cell>
          <cell r="L560">
            <v>628.24517388000004</v>
          </cell>
          <cell r="M560">
            <v>675.21</v>
          </cell>
          <cell r="N560">
            <v>675</v>
          </cell>
          <cell r="O560">
            <v>6.5000000000000053</v>
          </cell>
        </row>
        <row r="561">
          <cell r="A561">
            <v>60000779</v>
          </cell>
          <cell r="B561" t="str">
            <v>Определение висмута в водах (ААС методом)</v>
          </cell>
          <cell r="C561">
            <v>634</v>
          </cell>
          <cell r="D561">
            <v>2.5</v>
          </cell>
          <cell r="E561">
            <v>220.10310000000001</v>
          </cell>
          <cell r="F561">
            <v>119.6358</v>
          </cell>
          <cell r="G561">
            <v>339.7389</v>
          </cell>
          <cell r="H561">
            <v>115.51122600000001</v>
          </cell>
          <cell r="I561">
            <v>455.25012600000002</v>
          </cell>
          <cell r="J561">
            <v>68.287518899999995</v>
          </cell>
          <cell r="K561">
            <v>523.53764490000003</v>
          </cell>
          <cell r="L561">
            <v>628.24517388000004</v>
          </cell>
          <cell r="M561">
            <v>675.21</v>
          </cell>
          <cell r="N561">
            <v>675</v>
          </cell>
          <cell r="O561">
            <v>6.5000000000000053</v>
          </cell>
        </row>
        <row r="562">
          <cell r="A562">
            <v>60000780</v>
          </cell>
          <cell r="B562" t="str">
            <v>Определение ванадия в водах (ААС методом)</v>
          </cell>
          <cell r="C562">
            <v>634</v>
          </cell>
          <cell r="D562">
            <v>2.5</v>
          </cell>
          <cell r="E562">
            <v>220.10310000000001</v>
          </cell>
          <cell r="F562">
            <v>119.6358</v>
          </cell>
          <cell r="G562">
            <v>339.7389</v>
          </cell>
          <cell r="H562">
            <v>115.51122600000001</v>
          </cell>
          <cell r="I562">
            <v>455.25012600000002</v>
          </cell>
          <cell r="J562">
            <v>68.287518899999995</v>
          </cell>
          <cell r="K562">
            <v>523.53764490000003</v>
          </cell>
          <cell r="L562">
            <v>628.24517388000004</v>
          </cell>
          <cell r="M562">
            <v>675.21</v>
          </cell>
          <cell r="N562">
            <v>675</v>
          </cell>
          <cell r="O562">
            <v>6.5000000000000053</v>
          </cell>
        </row>
        <row r="563">
          <cell r="A563">
            <v>60000781</v>
          </cell>
          <cell r="B563" t="str">
            <v>Определение калия в  воде (ААС методом)</v>
          </cell>
          <cell r="C563">
            <v>560</v>
          </cell>
          <cell r="D563">
            <v>2</v>
          </cell>
          <cell r="E563">
            <v>176.08248000000003</v>
          </cell>
          <cell r="F563">
            <v>146.56379999999999</v>
          </cell>
          <cell r="G563">
            <v>322.64628000000005</v>
          </cell>
          <cell r="H563">
            <v>109.69973520000002</v>
          </cell>
          <cell r="I563">
            <v>432.34601520000007</v>
          </cell>
          <cell r="J563">
            <v>64.851902280000004</v>
          </cell>
          <cell r="K563">
            <v>497.19791748000006</v>
          </cell>
          <cell r="L563">
            <v>596.63750097600007</v>
          </cell>
          <cell r="M563">
            <v>596.4</v>
          </cell>
          <cell r="N563">
            <v>596</v>
          </cell>
          <cell r="O563">
            <v>6.4999999999999964</v>
          </cell>
        </row>
        <row r="564">
          <cell r="A564">
            <v>60000782</v>
          </cell>
          <cell r="B564" t="str">
            <v>Определение натрия в водах (ААС методом)</v>
          </cell>
          <cell r="C564">
            <v>560</v>
          </cell>
          <cell r="D564">
            <v>2</v>
          </cell>
          <cell r="E564">
            <v>176.08248000000003</v>
          </cell>
          <cell r="F564">
            <v>146.625</v>
          </cell>
          <cell r="G564">
            <v>322.70748000000003</v>
          </cell>
          <cell r="H564">
            <v>109.72054320000002</v>
          </cell>
          <cell r="I564">
            <v>432.42802320000004</v>
          </cell>
          <cell r="J564">
            <v>64.86420348</v>
          </cell>
          <cell r="K564">
            <v>497.29222668000006</v>
          </cell>
          <cell r="L564">
            <v>596.75067201600007</v>
          </cell>
          <cell r="M564">
            <v>596.4</v>
          </cell>
          <cell r="N564">
            <v>596</v>
          </cell>
          <cell r="O564">
            <v>6.4999999999999964</v>
          </cell>
        </row>
        <row r="565">
          <cell r="A565">
            <v>60000783</v>
          </cell>
          <cell r="B565" t="str">
            <v>Определение магния в водах (ААС методом)</v>
          </cell>
          <cell r="C565">
            <v>524</v>
          </cell>
          <cell r="D565">
            <v>2</v>
          </cell>
          <cell r="E565">
            <v>176.08248000000003</v>
          </cell>
          <cell r="F565">
            <v>108.09960000000001</v>
          </cell>
          <cell r="G565">
            <v>284.18208000000004</v>
          </cell>
          <cell r="H565">
            <v>96.621907200000024</v>
          </cell>
          <cell r="I565">
            <v>380.80398720000005</v>
          </cell>
          <cell r="J565">
            <v>57.120598080000008</v>
          </cell>
          <cell r="K565">
            <v>437.92458528000009</v>
          </cell>
          <cell r="L565">
            <v>525.50950233600008</v>
          </cell>
          <cell r="M565">
            <v>558.05999999999995</v>
          </cell>
          <cell r="N565">
            <v>558</v>
          </cell>
          <cell r="O565">
            <v>6.4999999999999893</v>
          </cell>
        </row>
        <row r="566">
          <cell r="A566">
            <v>60000784</v>
          </cell>
          <cell r="B566" t="str">
            <v>Определение кальция в водах (ААС методом)</v>
          </cell>
          <cell r="C566">
            <v>524</v>
          </cell>
          <cell r="D566">
            <v>2</v>
          </cell>
          <cell r="E566">
            <v>176.08248000000003</v>
          </cell>
          <cell r="F566">
            <v>108.09960000000001</v>
          </cell>
          <cell r="G566">
            <v>284.18208000000004</v>
          </cell>
          <cell r="H566">
            <v>96.621907200000024</v>
          </cell>
          <cell r="I566">
            <v>380.80398720000005</v>
          </cell>
          <cell r="J566">
            <v>57.120598080000008</v>
          </cell>
          <cell r="K566">
            <v>437.92458528000009</v>
          </cell>
          <cell r="L566">
            <v>525.50950233600008</v>
          </cell>
          <cell r="M566">
            <v>558.05999999999995</v>
          </cell>
          <cell r="N566">
            <v>558</v>
          </cell>
          <cell r="O566">
            <v>6.4999999999999893</v>
          </cell>
        </row>
        <row r="567">
          <cell r="A567">
            <v>60000785</v>
          </cell>
          <cell r="B567" t="str">
            <v>Определение хрома в водах (ААС методом)</v>
          </cell>
          <cell r="C567">
            <v>634</v>
          </cell>
          <cell r="D567">
            <v>2</v>
          </cell>
          <cell r="E567">
            <v>176.08248000000003</v>
          </cell>
          <cell r="F567">
            <v>108.09960000000001</v>
          </cell>
          <cell r="G567">
            <v>284.18208000000004</v>
          </cell>
          <cell r="H567">
            <v>96.621907200000024</v>
          </cell>
          <cell r="I567">
            <v>380.80398720000005</v>
          </cell>
          <cell r="J567">
            <v>57.120598080000008</v>
          </cell>
          <cell r="K567">
            <v>437.92458528000009</v>
          </cell>
          <cell r="L567">
            <v>525.50950233600008</v>
          </cell>
          <cell r="M567">
            <v>675.21</v>
          </cell>
          <cell r="N567">
            <v>675</v>
          </cell>
          <cell r="O567">
            <v>6.5000000000000053</v>
          </cell>
        </row>
        <row r="568">
          <cell r="A568">
            <v>60000100</v>
          </cell>
          <cell r="B568" t="str">
            <v>Хлор остаточный общий в питьевой воде, воде расфасованной в емкости</v>
          </cell>
          <cell r="C568">
            <v>384</v>
          </cell>
          <cell r="D568">
            <v>0.92</v>
          </cell>
          <cell r="E568">
            <v>80.997940800000009</v>
          </cell>
          <cell r="F568">
            <v>127.28580000000001</v>
          </cell>
          <cell r="G568">
            <v>208.28374080000003</v>
          </cell>
          <cell r="H568">
            <v>70.816471872000022</v>
          </cell>
          <cell r="I568">
            <v>279.10021267200005</v>
          </cell>
          <cell r="J568">
            <v>41.865031900800005</v>
          </cell>
          <cell r="K568">
            <v>320.96524457280009</v>
          </cell>
          <cell r="L568">
            <v>385.15829348736008</v>
          </cell>
          <cell r="M568">
            <v>408.96</v>
          </cell>
          <cell r="N568">
            <v>409</v>
          </cell>
          <cell r="O568">
            <v>6.4999999999999947</v>
          </cell>
        </row>
        <row r="569">
          <cell r="A569">
            <v>60000101</v>
          </cell>
          <cell r="B569" t="str">
            <v>Хлор остаточный связанный в питьевой воде, воде расфасованной в емкости, воды бассейнов</v>
          </cell>
          <cell r="C569">
            <v>592</v>
          </cell>
          <cell r="D569">
            <v>0.92</v>
          </cell>
          <cell r="E569">
            <v>80.997940800000009</v>
          </cell>
          <cell r="F569">
            <v>229.4796</v>
          </cell>
          <cell r="G569">
            <v>310.47754080000004</v>
          </cell>
          <cell r="H569">
            <v>105.56236387200002</v>
          </cell>
          <cell r="I569">
            <v>416.03990467200003</v>
          </cell>
          <cell r="J569">
            <v>62.405985700800002</v>
          </cell>
          <cell r="K569">
            <v>478.44589037280002</v>
          </cell>
          <cell r="L569">
            <v>574.13506844736003</v>
          </cell>
          <cell r="M569">
            <v>630.48</v>
          </cell>
          <cell r="N569">
            <v>630</v>
          </cell>
          <cell r="O569">
            <v>6.5000000000000027</v>
          </cell>
        </row>
        <row r="570">
          <cell r="A570">
            <v>60000006</v>
          </cell>
          <cell r="B570" t="str">
            <v>Определение несимметричного диметилгидразина (гептила) в воде</v>
          </cell>
          <cell r="C570">
            <v>2150</v>
          </cell>
          <cell r="D570">
            <v>16</v>
          </cell>
          <cell r="E570">
            <v>1408.6598400000003</v>
          </cell>
          <cell r="F570">
            <v>53.896800000000006</v>
          </cell>
          <cell r="G570">
            <v>1462.5566400000002</v>
          </cell>
          <cell r="H570">
            <v>497.26925760000012</v>
          </cell>
          <cell r="I570">
            <v>1959.8258976000004</v>
          </cell>
          <cell r="J570">
            <v>293.97388464000005</v>
          </cell>
          <cell r="K570">
            <v>2253.7997822400002</v>
          </cell>
          <cell r="L570">
            <v>2704.5597386880004</v>
          </cell>
          <cell r="M570">
            <v>2289.75</v>
          </cell>
          <cell r="N570">
            <v>2290</v>
          </cell>
          <cell r="O570">
            <v>6.5</v>
          </cell>
        </row>
        <row r="571">
          <cell r="A571">
            <v>60000013</v>
          </cell>
          <cell r="B571" t="str">
            <v>Определение массовой концентрации сероводорода, сульфидов, гидросульфидов в питьевой воде и воде расфасованной в емкости</v>
          </cell>
          <cell r="C571">
            <v>956</v>
          </cell>
          <cell r="D571">
            <v>2.25</v>
          </cell>
          <cell r="E571">
            <v>198.09279000000001</v>
          </cell>
          <cell r="F571">
            <v>282.6114</v>
          </cell>
          <cell r="G571">
            <v>480.70419000000004</v>
          </cell>
          <cell r="H571">
            <v>163.43942460000002</v>
          </cell>
          <cell r="I571">
            <v>644.14361460000009</v>
          </cell>
          <cell r="J571">
            <v>96.621542190000014</v>
          </cell>
          <cell r="K571">
            <v>740.76515679000011</v>
          </cell>
          <cell r="L571">
            <v>888.91818814800013</v>
          </cell>
          <cell r="M571">
            <v>1018.14</v>
          </cell>
          <cell r="N571">
            <v>1018</v>
          </cell>
          <cell r="O571">
            <v>6.4999999999999991</v>
          </cell>
        </row>
        <row r="572">
          <cell r="A572">
            <v>60001323</v>
          </cell>
          <cell r="B572" t="str">
            <v>Определение бис (2-этилгексил) фталата в воде питьевой, в том числе расфасованной в емкости</v>
          </cell>
          <cell r="C572">
            <v>1006</v>
          </cell>
          <cell r="D572">
            <v>4</v>
          </cell>
          <cell r="E572">
            <v>352.16496000000006</v>
          </cell>
          <cell r="F572">
            <v>124.2666</v>
          </cell>
          <cell r="G572">
            <v>476.43156000000005</v>
          </cell>
          <cell r="H572">
            <v>161.98673040000003</v>
          </cell>
          <cell r="I572">
            <v>638.41829040000005</v>
          </cell>
          <cell r="J572">
            <v>95.762743560000004</v>
          </cell>
          <cell r="K572">
            <v>734.18103396000004</v>
          </cell>
          <cell r="L572">
            <v>881.01724075200002</v>
          </cell>
          <cell r="M572">
            <v>1071.3900000000001</v>
          </cell>
          <cell r="N572">
            <v>1071</v>
          </cell>
          <cell r="O572">
            <v>6.5000000000000098</v>
          </cell>
        </row>
        <row r="573">
          <cell r="A573">
            <v>60000037</v>
          </cell>
          <cell r="B573" t="str">
            <v>Определение никеля в питьевой, сточной и минеральной воде методом ИВА</v>
          </cell>
          <cell r="C573">
            <v>224</v>
          </cell>
          <cell r="D573">
            <v>0.5</v>
          </cell>
          <cell r="E573">
            <v>44.020620000000008</v>
          </cell>
          <cell r="F573">
            <v>72.705600000000004</v>
          </cell>
          <cell r="G573">
            <v>116.72622000000001</v>
          </cell>
          <cell r="H573">
            <v>39.686914800000004</v>
          </cell>
          <cell r="I573">
            <v>156.41313480000002</v>
          </cell>
          <cell r="J573">
            <v>23.461970220000001</v>
          </cell>
          <cell r="K573">
            <v>179.87510502000003</v>
          </cell>
          <cell r="L573">
            <v>215.85012602400005</v>
          </cell>
          <cell r="M573">
            <v>238.56</v>
          </cell>
          <cell r="N573">
            <v>239</v>
          </cell>
          <cell r="O573">
            <v>6.5000000000000018</v>
          </cell>
        </row>
        <row r="574">
          <cell r="A574">
            <v>60000038</v>
          </cell>
          <cell r="B574" t="str">
            <v>Определение кобальта в питьевой, сточной и минеральной воде методом ИВА</v>
          </cell>
          <cell r="C574">
            <v>224</v>
          </cell>
          <cell r="D574">
            <v>0.5</v>
          </cell>
          <cell r="E574">
            <v>44.020620000000008</v>
          </cell>
          <cell r="F574">
            <v>72.705600000000004</v>
          </cell>
          <cell r="G574">
            <v>116.72622000000001</v>
          </cell>
          <cell r="H574">
            <v>39.686914800000004</v>
          </cell>
          <cell r="I574">
            <v>156.41313480000002</v>
          </cell>
          <cell r="J574">
            <v>23.461970220000001</v>
          </cell>
          <cell r="K574">
            <v>179.87510502000003</v>
          </cell>
          <cell r="L574">
            <v>215.85012602400005</v>
          </cell>
          <cell r="M574">
            <v>238.56</v>
          </cell>
          <cell r="N574">
            <v>239</v>
          </cell>
          <cell r="O574">
            <v>6.5000000000000018</v>
          </cell>
        </row>
        <row r="575">
          <cell r="A575">
            <v>60000696</v>
          </cell>
          <cell r="B575" t="str">
            <v>Определение общего органического углерода в воде</v>
          </cell>
          <cell r="C575">
            <v>1664</v>
          </cell>
          <cell r="D575">
            <v>4</v>
          </cell>
          <cell r="E575">
            <v>352.16496000000006</v>
          </cell>
          <cell r="F575">
            <v>13.079000000000002</v>
          </cell>
          <cell r="G575">
            <v>365.24396000000007</v>
          </cell>
          <cell r="H575">
            <v>124.18294640000003</v>
          </cell>
          <cell r="I575">
            <v>489.42690640000012</v>
          </cell>
          <cell r="J575">
            <v>73.414035960000021</v>
          </cell>
          <cell r="K575">
            <v>562.8409423600001</v>
          </cell>
          <cell r="L575">
            <v>675.40913083200007</v>
          </cell>
          <cell r="M575">
            <v>1772.16</v>
          </cell>
          <cell r="N575">
            <v>1772</v>
          </cell>
          <cell r="O575">
            <v>6.5000000000000044</v>
          </cell>
        </row>
        <row r="576">
          <cell r="A576" t="str">
            <v>Определение органолептических и химических показателей в минеральной воде</v>
          </cell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  <cell r="O576"/>
        </row>
        <row r="577">
          <cell r="A577">
            <v>60001018</v>
          </cell>
          <cell r="B577" t="str">
            <v>Определение прозрачности, цвета, запаха, вкуса в минеральной воде</v>
          </cell>
          <cell r="C577">
            <v>179</v>
          </cell>
          <cell r="D577">
            <v>1</v>
          </cell>
          <cell r="E577">
            <v>88.041240000000016</v>
          </cell>
          <cell r="F577">
            <v>0</v>
          </cell>
          <cell r="G577">
            <v>88.041240000000016</v>
          </cell>
          <cell r="H577">
            <v>29.934021600000008</v>
          </cell>
          <cell r="I577">
            <v>117.97526160000002</v>
          </cell>
          <cell r="J577">
            <v>17.696289240000002</v>
          </cell>
          <cell r="K577">
            <v>135.67155084000004</v>
          </cell>
          <cell r="L577">
            <v>162.80586100800005</v>
          </cell>
          <cell r="M577">
            <v>190.63499999999999</v>
          </cell>
          <cell r="N577">
            <v>191</v>
          </cell>
          <cell r="O577">
            <v>6.4999999999999947</v>
          </cell>
        </row>
        <row r="578">
          <cell r="A578">
            <v>60001019</v>
          </cell>
          <cell r="B578" t="str">
            <v>Определение гидрокарбонат-ион (щелочность) в минеральной воде</v>
          </cell>
          <cell r="C578">
            <v>158</v>
          </cell>
          <cell r="D578">
            <v>0.42</v>
          </cell>
          <cell r="E578">
            <v>36.977320800000001</v>
          </cell>
          <cell r="F578">
            <v>40.871400000000001</v>
          </cell>
          <cell r="G578">
            <v>77.848720799999995</v>
          </cell>
          <cell r="H578">
            <v>26.468565072000001</v>
          </cell>
          <cell r="I578">
            <v>104.317285872</v>
          </cell>
          <cell r="J578">
            <v>15.6475928808</v>
          </cell>
          <cell r="K578">
            <v>119.9648787528</v>
          </cell>
          <cell r="L578">
            <v>143.95785450336001</v>
          </cell>
          <cell r="M578">
            <v>168.27</v>
          </cell>
          <cell r="N578">
            <v>168</v>
          </cell>
          <cell r="O578">
            <v>6.5000000000000071</v>
          </cell>
        </row>
        <row r="579">
          <cell r="A579">
            <v>60000433</v>
          </cell>
          <cell r="B579" t="str">
            <v>Определение рН  в минеральной воде</v>
          </cell>
          <cell r="C579">
            <v>139</v>
          </cell>
          <cell r="D579">
            <v>0.28999999999999998</v>
          </cell>
          <cell r="E579">
            <v>25.5319596</v>
          </cell>
          <cell r="F579">
            <v>42.095400000000005</v>
          </cell>
          <cell r="G579">
            <v>67.627359600000005</v>
          </cell>
          <cell r="H579">
            <v>22.993302264000004</v>
          </cell>
          <cell r="I579">
            <v>90.620661864000013</v>
          </cell>
          <cell r="J579">
            <v>13.593099279600002</v>
          </cell>
          <cell r="K579">
            <v>104.21376114360001</v>
          </cell>
          <cell r="L579">
            <v>125.05651337232001</v>
          </cell>
          <cell r="M579">
            <v>148.035</v>
          </cell>
          <cell r="N579">
            <v>148</v>
          </cell>
          <cell r="O579">
            <v>6.4999999999999973</v>
          </cell>
        </row>
        <row r="580">
          <cell r="A580">
            <v>60000434</v>
          </cell>
          <cell r="B580" t="str">
            <v>Определение окисляемости в минеральной воде</v>
          </cell>
          <cell r="C580">
            <v>208</v>
          </cell>
          <cell r="D580">
            <v>1</v>
          </cell>
          <cell r="E580">
            <v>88.041240000000016</v>
          </cell>
          <cell r="F580">
            <v>21.695399999999999</v>
          </cell>
          <cell r="G580">
            <v>109.73664000000002</v>
          </cell>
          <cell r="H580">
            <v>37.310457600000014</v>
          </cell>
          <cell r="I580">
            <v>147.04709760000003</v>
          </cell>
          <cell r="J580">
            <v>22.057064640000004</v>
          </cell>
          <cell r="K580">
            <v>169.10416224000002</v>
          </cell>
          <cell r="L580">
            <v>202.92499468800003</v>
          </cell>
          <cell r="M580">
            <v>221.52</v>
          </cell>
          <cell r="N580">
            <v>222</v>
          </cell>
          <cell r="O580">
            <v>6.5000000000000044</v>
          </cell>
        </row>
        <row r="581">
          <cell r="A581">
            <v>60000449</v>
          </cell>
          <cell r="B581" t="str">
            <v>Определение кальция в минеральной воде</v>
          </cell>
          <cell r="C581">
            <v>117</v>
          </cell>
          <cell r="D581">
            <v>0.67</v>
          </cell>
          <cell r="E581">
            <v>58.987630800000012</v>
          </cell>
          <cell r="F581">
            <v>1.8156000000000001</v>
          </cell>
          <cell r="G581">
            <v>60.803230800000016</v>
          </cell>
          <cell r="H581">
            <v>20.673098472000007</v>
          </cell>
          <cell r="I581">
            <v>81.476329272000015</v>
          </cell>
          <cell r="J581">
            <v>12.221449390800002</v>
          </cell>
          <cell r="K581">
            <v>93.697778662800019</v>
          </cell>
          <cell r="L581">
            <v>112.43733439536003</v>
          </cell>
          <cell r="M581">
            <v>124.605</v>
          </cell>
          <cell r="N581">
            <v>125</v>
          </cell>
          <cell r="O581">
            <v>6.5000000000000027</v>
          </cell>
        </row>
        <row r="582">
          <cell r="A582">
            <v>60000450</v>
          </cell>
          <cell r="B582" t="str">
            <v>Определение магния в минеральной воде</v>
          </cell>
          <cell r="C582">
            <v>80</v>
          </cell>
          <cell r="D582">
            <v>0.67</v>
          </cell>
          <cell r="E582">
            <v>58.987630800000012</v>
          </cell>
          <cell r="F582">
            <v>0.35699999999999998</v>
          </cell>
          <cell r="G582">
            <v>59.344630800000012</v>
          </cell>
          <cell r="H582">
            <v>20.177174472000004</v>
          </cell>
          <cell r="I582">
            <v>79.521805272000023</v>
          </cell>
          <cell r="J582">
            <v>11.928270790800003</v>
          </cell>
          <cell r="K582">
            <v>91.450076062800022</v>
          </cell>
          <cell r="L582">
            <v>109.74009127536003</v>
          </cell>
          <cell r="M582">
            <v>85.2</v>
          </cell>
          <cell r="N582">
            <v>85</v>
          </cell>
          <cell r="O582">
            <v>6.5000000000000027</v>
          </cell>
        </row>
        <row r="583">
          <cell r="A583">
            <v>60000437</v>
          </cell>
          <cell r="B583" t="str">
            <v>Определение фтора в минеральной воде</v>
          </cell>
          <cell r="C583">
            <v>450</v>
          </cell>
          <cell r="D583">
            <v>2.4700000000000002</v>
          </cell>
          <cell r="E583">
            <v>217.46186280000003</v>
          </cell>
          <cell r="F583">
            <v>34.588200000000001</v>
          </cell>
          <cell r="G583">
            <v>252.05006280000003</v>
          </cell>
          <cell r="H583">
            <v>85.697021352000021</v>
          </cell>
          <cell r="I583">
            <v>337.74708415200007</v>
          </cell>
          <cell r="J583">
            <v>50.662062622800008</v>
          </cell>
          <cell r="K583">
            <v>388.40914677480009</v>
          </cell>
          <cell r="L583">
            <v>466.09097612976012</v>
          </cell>
          <cell r="M583">
            <v>479.25</v>
          </cell>
          <cell r="N583">
            <v>479</v>
          </cell>
          <cell r="O583">
            <v>6.5</v>
          </cell>
        </row>
        <row r="584">
          <cell r="A584">
            <v>60000438</v>
          </cell>
          <cell r="B584" t="str">
            <v>Определение железа в минеральной воде</v>
          </cell>
          <cell r="C584">
            <v>276</v>
          </cell>
          <cell r="D584">
            <v>1.17</v>
          </cell>
          <cell r="E584">
            <v>103.0082508</v>
          </cell>
          <cell r="F584">
            <v>34.1496</v>
          </cell>
          <cell r="G584">
            <v>137.15785080000001</v>
          </cell>
          <cell r="H584">
            <v>46.633669272000006</v>
          </cell>
          <cell r="I584">
            <v>183.79152007200003</v>
          </cell>
          <cell r="J584">
            <v>27.568728010800005</v>
          </cell>
          <cell r="K584">
            <v>211.36024808280004</v>
          </cell>
          <cell r="L584">
            <v>253.63229769936004</v>
          </cell>
          <cell r="M584">
            <v>293.94</v>
          </cell>
          <cell r="N584">
            <v>294</v>
          </cell>
          <cell r="O584">
            <v>6.4999999999999991</v>
          </cell>
        </row>
        <row r="585">
          <cell r="A585">
            <v>60000439</v>
          </cell>
          <cell r="B585" t="str">
            <v>Определение аммиака в минеральной воде</v>
          </cell>
          <cell r="C585">
            <v>129</v>
          </cell>
          <cell r="D585">
            <v>0.92</v>
          </cell>
          <cell r="E585">
            <v>80.997940800000009</v>
          </cell>
          <cell r="F585">
            <v>8.67</v>
          </cell>
          <cell r="G585">
            <v>89.667940800000011</v>
          </cell>
          <cell r="H585">
            <v>30.487099872000005</v>
          </cell>
          <cell r="I585">
            <v>120.15504067200001</v>
          </cell>
          <cell r="J585">
            <v>18.023256100800001</v>
          </cell>
          <cell r="K585">
            <v>138.17829677280002</v>
          </cell>
          <cell r="L585">
            <v>165.81395612736003</v>
          </cell>
          <cell r="M585">
            <v>137.38499999999999</v>
          </cell>
          <cell r="N585">
            <v>137</v>
          </cell>
          <cell r="O585">
            <v>6.4999999999999929</v>
          </cell>
        </row>
        <row r="586">
          <cell r="A586">
            <v>60000440</v>
          </cell>
          <cell r="B586" t="str">
            <v>Определение нитритов в минеральной воде</v>
          </cell>
          <cell r="C586">
            <v>129</v>
          </cell>
          <cell r="D586">
            <v>1.25</v>
          </cell>
          <cell r="E586">
            <v>110.05155000000001</v>
          </cell>
          <cell r="F586">
            <v>3.5700000000000003</v>
          </cell>
          <cell r="G586">
            <v>113.62155000000001</v>
          </cell>
          <cell r="H586">
            <v>38.631327000000006</v>
          </cell>
          <cell r="I586">
            <v>152.25287700000001</v>
          </cell>
          <cell r="J586">
            <v>22.83793155</v>
          </cell>
          <cell r="K586">
            <v>175.09080855000002</v>
          </cell>
          <cell r="L586">
            <v>210.10897026000004</v>
          </cell>
          <cell r="M586">
            <v>137.38499999999999</v>
          </cell>
          <cell r="N586">
            <v>137</v>
          </cell>
          <cell r="O586">
            <v>6.4999999999999929</v>
          </cell>
        </row>
        <row r="587">
          <cell r="A587">
            <v>60000441</v>
          </cell>
          <cell r="B587" t="str">
            <v>Определение нитратов в минеральной воде</v>
          </cell>
          <cell r="C587">
            <v>232</v>
          </cell>
          <cell r="D587">
            <v>2.0499999999999998</v>
          </cell>
          <cell r="E587">
            <v>180.484542</v>
          </cell>
          <cell r="F587">
            <v>10.404</v>
          </cell>
          <cell r="G587">
            <v>190.888542</v>
          </cell>
          <cell r="H587">
            <v>64.902104280000003</v>
          </cell>
          <cell r="I587">
            <v>255.79064628</v>
          </cell>
          <cell r="J587">
            <v>38.368596941999996</v>
          </cell>
          <cell r="K587">
            <v>294.15924322199999</v>
          </cell>
          <cell r="L587">
            <v>352.99109186639998</v>
          </cell>
          <cell r="M587">
            <v>247.08</v>
          </cell>
          <cell r="N587">
            <v>247</v>
          </cell>
          <cell r="O587">
            <v>6.5000000000000053</v>
          </cell>
        </row>
        <row r="588">
          <cell r="A588">
            <v>60000442</v>
          </cell>
          <cell r="B588" t="str">
            <v>Определение хлоридов в минеральной воде</v>
          </cell>
          <cell r="C588">
            <v>248</v>
          </cell>
          <cell r="D588">
            <v>1.08</v>
          </cell>
          <cell r="E588">
            <v>95.084539200000023</v>
          </cell>
          <cell r="F588">
            <v>43.288800000000002</v>
          </cell>
          <cell r="G588">
            <v>138.37333920000003</v>
          </cell>
          <cell r="H588">
            <v>47.046935328000018</v>
          </cell>
          <cell r="I588">
            <v>185.42027452800005</v>
          </cell>
          <cell r="J588">
            <v>27.813041179200006</v>
          </cell>
          <cell r="K588">
            <v>213.23331570720006</v>
          </cell>
          <cell r="L588">
            <v>255.87997884864006</v>
          </cell>
          <cell r="M588">
            <v>264.12</v>
          </cell>
          <cell r="N588">
            <v>264</v>
          </cell>
          <cell r="O588">
            <v>6.5000000000000018</v>
          </cell>
        </row>
        <row r="589">
          <cell r="A589">
            <v>60000451</v>
          </cell>
          <cell r="B589" t="str">
            <v>Определение суммы калия и натрия в минеральной  воде</v>
          </cell>
          <cell r="C589">
            <v>470</v>
          </cell>
          <cell r="D589">
            <v>1.5</v>
          </cell>
          <cell r="E589">
            <v>132.06186000000002</v>
          </cell>
          <cell r="F589">
            <v>104.4888</v>
          </cell>
          <cell r="G589">
            <v>236.55066000000002</v>
          </cell>
          <cell r="H589">
            <v>80.427224400000014</v>
          </cell>
          <cell r="I589">
            <v>316.97788440000005</v>
          </cell>
          <cell r="J589">
            <v>47.546682660000009</v>
          </cell>
          <cell r="K589">
            <v>364.52456706000004</v>
          </cell>
          <cell r="L589">
            <v>437.42948047200002</v>
          </cell>
          <cell r="M589">
            <v>500.55</v>
          </cell>
          <cell r="N589">
            <v>501</v>
          </cell>
          <cell r="O589">
            <v>6.5000000000000027</v>
          </cell>
        </row>
        <row r="590">
          <cell r="A590">
            <v>60000453</v>
          </cell>
          <cell r="B590" t="str">
            <v>Исследование минеральной  и питьевой воды, расфасованной в емкости, на углекислый газ</v>
          </cell>
          <cell r="C590">
            <v>251</v>
          </cell>
          <cell r="D590">
            <v>2</v>
          </cell>
          <cell r="E590">
            <v>176.08248000000003</v>
          </cell>
          <cell r="F590">
            <v>0</v>
          </cell>
          <cell r="G590">
            <v>176.08248000000003</v>
          </cell>
          <cell r="H590">
            <v>59.868043200000017</v>
          </cell>
          <cell r="I590">
            <v>235.95052320000005</v>
          </cell>
          <cell r="J590">
            <v>35.392578480000005</v>
          </cell>
          <cell r="K590">
            <v>271.34310168000007</v>
          </cell>
          <cell r="L590">
            <v>325.6117220160001</v>
          </cell>
          <cell r="M590">
            <v>267.315</v>
          </cell>
          <cell r="N590">
            <v>267</v>
          </cell>
          <cell r="O590">
            <v>6.4999999999999991</v>
          </cell>
        </row>
        <row r="591">
          <cell r="A591">
            <v>60000454</v>
          </cell>
          <cell r="B591" t="str">
            <v>Исследование минеральной и питьевой воды на серебро</v>
          </cell>
          <cell r="C591">
            <v>1370</v>
          </cell>
          <cell r="D591">
            <v>5</v>
          </cell>
          <cell r="E591">
            <v>440.20620000000002</v>
          </cell>
          <cell r="F591">
            <v>228.58199999999999</v>
          </cell>
          <cell r="G591">
            <v>668.78819999999996</v>
          </cell>
          <cell r="H591">
            <v>227.38798800000001</v>
          </cell>
          <cell r="I591">
            <v>896.17618799999991</v>
          </cell>
          <cell r="J591">
            <v>134.42642819999998</v>
          </cell>
          <cell r="K591">
            <v>1030.6026161999998</v>
          </cell>
          <cell r="L591">
            <v>1236.7231394399998</v>
          </cell>
          <cell r="M591">
            <v>1459.05</v>
          </cell>
          <cell r="N591">
            <v>1459</v>
          </cell>
          <cell r="O591">
            <v>6.4999999999999964</v>
          </cell>
        </row>
        <row r="592">
          <cell r="A592">
            <v>60000455</v>
          </cell>
          <cell r="B592" t="str">
            <v>Исследование минеральной и питьевой воды на бромиды</v>
          </cell>
          <cell r="C592">
            <v>332</v>
          </cell>
          <cell r="D592">
            <v>1.5</v>
          </cell>
          <cell r="E592">
            <v>132.06186000000002</v>
          </cell>
          <cell r="F592">
            <v>54.110999999999997</v>
          </cell>
          <cell r="G592">
            <v>186.17286000000001</v>
          </cell>
          <cell r="H592">
            <v>63.298772400000011</v>
          </cell>
          <cell r="I592">
            <v>249.47163240000003</v>
          </cell>
          <cell r="J592">
            <v>37.420744860000006</v>
          </cell>
          <cell r="K592">
            <v>286.89237726000005</v>
          </cell>
          <cell r="L592">
            <v>344.27085271200008</v>
          </cell>
          <cell r="M592">
            <v>353.58</v>
          </cell>
          <cell r="N592">
            <v>354</v>
          </cell>
          <cell r="O592">
            <v>6.4999999999999947</v>
          </cell>
        </row>
        <row r="593">
          <cell r="A593">
            <v>60000457</v>
          </cell>
          <cell r="B593" t="str">
            <v xml:space="preserve">Определение общей минерализации </v>
          </cell>
          <cell r="C593">
            <v>1113</v>
          </cell>
          <cell r="D593">
            <v>6.58</v>
          </cell>
          <cell r="E593">
            <v>579.31135920000008</v>
          </cell>
          <cell r="F593">
            <v>30.803999999999998</v>
          </cell>
          <cell r="G593">
            <v>610.11535920000006</v>
          </cell>
          <cell r="H593">
            <v>207.43922212800004</v>
          </cell>
          <cell r="I593">
            <v>817.55458132800004</v>
          </cell>
          <cell r="J593">
            <v>122.63318719919999</v>
          </cell>
          <cell r="K593">
            <v>940.18776852719998</v>
          </cell>
          <cell r="L593">
            <v>1128.2253222326399</v>
          </cell>
          <cell r="M593">
            <v>1185.345</v>
          </cell>
          <cell r="N593">
            <v>1185</v>
          </cell>
          <cell r="O593">
            <v>6.5000000000000027</v>
          </cell>
        </row>
        <row r="594">
          <cell r="A594">
            <v>60000443</v>
          </cell>
          <cell r="B594" t="str">
            <v>Определение сульфатов в минеральной воде</v>
          </cell>
          <cell r="C594">
            <v>321</v>
          </cell>
          <cell r="D594">
            <v>4.33</v>
          </cell>
          <cell r="E594">
            <v>381.21856919999999</v>
          </cell>
          <cell r="F594">
            <v>23.378400000000003</v>
          </cell>
          <cell r="G594">
            <v>404.59696919999999</v>
          </cell>
          <cell r="H594">
            <v>137.562969528</v>
          </cell>
          <cell r="I594">
            <v>542.15993872800004</v>
          </cell>
          <cell r="J594">
            <v>81.323990809199998</v>
          </cell>
          <cell r="K594">
            <v>623.48392953720008</v>
          </cell>
          <cell r="L594">
            <v>748.1807154446401</v>
          </cell>
          <cell r="M594">
            <v>341.86500000000001</v>
          </cell>
          <cell r="N594">
            <v>342</v>
          </cell>
          <cell r="O594">
            <v>6.5000000000000027</v>
          </cell>
        </row>
        <row r="595">
          <cell r="A595">
            <v>60000445</v>
          </cell>
          <cell r="B595" t="str">
            <v>Определение мышьяка в минеральной воде</v>
          </cell>
          <cell r="C595">
            <v>383</v>
          </cell>
          <cell r="D595">
            <v>3.25</v>
          </cell>
          <cell r="E595">
            <v>286.13403000000005</v>
          </cell>
          <cell r="F595">
            <v>15.728400000000001</v>
          </cell>
          <cell r="G595">
            <v>301.86243000000007</v>
          </cell>
          <cell r="H595">
            <v>102.63322620000004</v>
          </cell>
          <cell r="I595">
            <v>404.4956562000001</v>
          </cell>
          <cell r="J595">
            <v>60.674348430000009</v>
          </cell>
          <cell r="K595">
            <v>465.17000463000011</v>
          </cell>
          <cell r="L595">
            <v>558.20400555600008</v>
          </cell>
          <cell r="M595">
            <v>407.89499999999998</v>
          </cell>
          <cell r="N595">
            <v>408</v>
          </cell>
          <cell r="O595">
            <v>6.4999999999999947</v>
          </cell>
        </row>
        <row r="596">
          <cell r="A596">
            <v>60000446</v>
          </cell>
          <cell r="B596" t="str">
            <v xml:space="preserve">Определение  меди, цинка, свинца, кадмия  в минеральной воде </v>
          </cell>
          <cell r="C596">
            <v>577</v>
          </cell>
          <cell r="D596">
            <v>4</v>
          </cell>
          <cell r="E596">
            <v>352.16496000000006</v>
          </cell>
          <cell r="F596">
            <v>15.463200000000001</v>
          </cell>
          <cell r="G596">
            <v>367.62816000000009</v>
          </cell>
          <cell r="H596">
            <v>124.99357440000004</v>
          </cell>
          <cell r="I596">
            <v>492.62173440000015</v>
          </cell>
          <cell r="J596">
            <v>73.893260160000025</v>
          </cell>
          <cell r="K596">
            <v>566.51499456000022</v>
          </cell>
          <cell r="L596">
            <v>679.81799347200024</v>
          </cell>
          <cell r="M596">
            <v>614.505</v>
          </cell>
          <cell r="N596">
            <v>615</v>
          </cell>
          <cell r="O596">
            <v>6.4999999999999991</v>
          </cell>
        </row>
        <row r="597">
          <cell r="A597">
            <v>60000447</v>
          </cell>
          <cell r="B597" t="str">
            <v>Определение никеля в минеральной воде атомно-абсорбционным методом</v>
          </cell>
          <cell r="C597">
            <v>415</v>
          </cell>
          <cell r="D597">
            <v>1</v>
          </cell>
          <cell r="E597">
            <v>88.041240000000016</v>
          </cell>
          <cell r="F597">
            <v>106.20240000000001</v>
          </cell>
          <cell r="G597">
            <v>194.24364000000003</v>
          </cell>
          <cell r="H597">
            <v>66.042837600000013</v>
          </cell>
          <cell r="I597">
            <v>260.28647760000001</v>
          </cell>
          <cell r="J597">
            <v>39.042971639999998</v>
          </cell>
          <cell r="K597">
            <v>299.32944924000003</v>
          </cell>
          <cell r="L597">
            <v>359.19533908800003</v>
          </cell>
          <cell r="M597">
            <v>441.97500000000002</v>
          </cell>
          <cell r="N597">
            <v>442</v>
          </cell>
          <cell r="O597">
            <v>6.5000000000000053</v>
          </cell>
        </row>
        <row r="598">
          <cell r="A598">
            <v>60000448</v>
          </cell>
          <cell r="B598" t="str">
            <v>Определение кобальта в минеральной воде атомно-абсорбционным методом</v>
          </cell>
          <cell r="C598">
            <v>415</v>
          </cell>
          <cell r="D598">
            <v>1</v>
          </cell>
          <cell r="E598">
            <v>88.041240000000016</v>
          </cell>
          <cell r="F598">
            <v>106.20240000000001</v>
          </cell>
          <cell r="G598">
            <v>194.24364000000003</v>
          </cell>
          <cell r="H598">
            <v>66.042837600000013</v>
          </cell>
          <cell r="I598">
            <v>260.28647760000001</v>
          </cell>
          <cell r="J598">
            <v>39.042971639999998</v>
          </cell>
          <cell r="K598">
            <v>299.32944924000003</v>
          </cell>
          <cell r="L598">
            <v>359.19533908800003</v>
          </cell>
          <cell r="M598">
            <v>441.97500000000002</v>
          </cell>
          <cell r="N598">
            <v>442</v>
          </cell>
          <cell r="O598">
            <v>6.5000000000000053</v>
          </cell>
        </row>
        <row r="599">
          <cell r="A599">
            <v>60000444</v>
          </cell>
          <cell r="B599" t="str">
            <v>Определение ртути в минеральной воде</v>
          </cell>
          <cell r="C599">
            <v>442</v>
          </cell>
          <cell r="D599">
            <v>2.42</v>
          </cell>
          <cell r="E599">
            <v>213.0598008</v>
          </cell>
          <cell r="F599">
            <v>20.4816</v>
          </cell>
          <cell r="G599">
            <v>233.54140080000002</v>
          </cell>
          <cell r="H599">
            <v>79.404076272000012</v>
          </cell>
          <cell r="I599">
            <v>312.94547707200002</v>
          </cell>
          <cell r="J599">
            <v>46.941821560800001</v>
          </cell>
          <cell r="K599">
            <v>359.88729863280003</v>
          </cell>
          <cell r="L599">
            <v>431.86475835936005</v>
          </cell>
          <cell r="M599">
            <v>470.73</v>
          </cell>
          <cell r="N599">
            <v>471</v>
          </cell>
          <cell r="O599">
            <v>6.5000000000000044</v>
          </cell>
        </row>
        <row r="600">
          <cell r="A600">
            <v>60000663</v>
          </cell>
          <cell r="B600" t="str">
            <v>Определение температуры воды</v>
          </cell>
          <cell r="C600">
            <v>130</v>
          </cell>
          <cell r="D600">
            <v>0.45</v>
          </cell>
          <cell r="E600">
            <v>39.618558000000007</v>
          </cell>
          <cell r="F600">
            <v>20.4816</v>
          </cell>
          <cell r="G600">
            <v>60.100158000000008</v>
          </cell>
          <cell r="H600">
            <v>20.434053720000005</v>
          </cell>
          <cell r="I600">
            <v>80.534211720000016</v>
          </cell>
          <cell r="J600">
            <v>12.080131758000002</v>
          </cell>
          <cell r="K600">
            <v>92.614343478000023</v>
          </cell>
          <cell r="L600">
            <v>111.13721217360003</v>
          </cell>
          <cell r="M600">
            <v>138.44999999999999</v>
          </cell>
          <cell r="N600">
            <v>139</v>
          </cell>
          <cell r="O600">
            <v>6.499999999999992</v>
          </cell>
        </row>
        <row r="601">
          <cell r="A601">
            <v>60001008</v>
          </cell>
          <cell r="B601" t="str">
            <v>Измерение массовой концентрации формальдегида в воде</v>
          </cell>
          <cell r="C601">
            <v>800</v>
          </cell>
          <cell r="D601">
            <v>3.3</v>
          </cell>
          <cell r="E601">
            <v>290.53609200000005</v>
          </cell>
          <cell r="F601">
            <v>278.10300000000001</v>
          </cell>
          <cell r="G601">
            <v>568.63909200000012</v>
          </cell>
          <cell r="H601">
            <v>193.33729128000004</v>
          </cell>
          <cell r="I601">
            <v>761.97638328000016</v>
          </cell>
          <cell r="J601">
            <v>114.29645749200002</v>
          </cell>
          <cell r="K601">
            <v>876.27284077200022</v>
          </cell>
          <cell r="L601">
            <v>1051.5274089264003</v>
          </cell>
          <cell r="M601">
            <v>852</v>
          </cell>
          <cell r="N601">
            <v>852</v>
          </cell>
          <cell r="O601">
            <v>6.5</v>
          </cell>
        </row>
        <row r="602">
          <cell r="A602" t="str">
            <v>Определение химических показателей сточных вод (без очистки)</v>
          </cell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  <cell r="O602"/>
        </row>
        <row r="603">
          <cell r="A603">
            <v>60000338</v>
          </cell>
          <cell r="B603" t="str">
            <v>Определение рН сточной воды.</v>
          </cell>
          <cell r="C603">
            <v>139</v>
          </cell>
          <cell r="D603">
            <v>0.28999999999999998</v>
          </cell>
          <cell r="E603">
            <v>25.5319596</v>
          </cell>
          <cell r="F603">
            <v>44.798400000000001</v>
          </cell>
          <cell r="G603">
            <v>70.330359600000008</v>
          </cell>
          <cell r="H603">
            <v>23.912322264000004</v>
          </cell>
          <cell r="I603">
            <v>94.242681864000019</v>
          </cell>
          <cell r="J603">
            <v>14.136402279600002</v>
          </cell>
          <cell r="K603">
            <v>108.37908414360002</v>
          </cell>
          <cell r="L603">
            <v>130.05490097232004</v>
          </cell>
          <cell r="M603">
            <v>148.035</v>
          </cell>
          <cell r="N603">
            <v>148</v>
          </cell>
          <cell r="O603">
            <v>6.4999999999999973</v>
          </cell>
        </row>
        <row r="604">
          <cell r="A604">
            <v>60000339</v>
          </cell>
          <cell r="B604" t="str">
            <v>Определение сухого остатка сточной воды.</v>
          </cell>
          <cell r="C604">
            <v>395</v>
          </cell>
          <cell r="D604">
            <v>4.08</v>
          </cell>
          <cell r="E604">
            <v>359.20825920000004</v>
          </cell>
          <cell r="F604">
            <v>12.0054</v>
          </cell>
          <cell r="G604">
            <v>371.21365920000005</v>
          </cell>
          <cell r="H604">
            <v>126.21264412800002</v>
          </cell>
          <cell r="I604">
            <v>497.42630332800007</v>
          </cell>
          <cell r="J604">
            <v>74.613945499200014</v>
          </cell>
          <cell r="K604">
            <v>572.04024882720012</v>
          </cell>
          <cell r="L604">
            <v>686.44829859264019</v>
          </cell>
          <cell r="M604">
            <v>420.67500000000001</v>
          </cell>
          <cell r="N604">
            <v>421</v>
          </cell>
          <cell r="O604">
            <v>6.5000000000000027</v>
          </cell>
        </row>
        <row r="605">
          <cell r="A605">
            <v>60000340</v>
          </cell>
          <cell r="B605" t="str">
            <v>Определение железа общего в сточной воде.</v>
          </cell>
          <cell r="C605">
            <v>478</v>
          </cell>
          <cell r="D605">
            <v>1.17</v>
          </cell>
          <cell r="E605">
            <v>103.0082508</v>
          </cell>
          <cell r="F605">
            <v>117.1878</v>
          </cell>
          <cell r="G605">
            <v>220.19605079999999</v>
          </cell>
          <cell r="H605">
            <v>74.866657271999998</v>
          </cell>
          <cell r="I605">
            <v>295.06270807199996</v>
          </cell>
          <cell r="J605">
            <v>44.259406210799995</v>
          </cell>
          <cell r="K605">
            <v>339.32211428279993</v>
          </cell>
          <cell r="L605">
            <v>407.18653713935993</v>
          </cell>
          <cell r="M605">
            <v>509.07</v>
          </cell>
          <cell r="N605">
            <v>509</v>
          </cell>
          <cell r="O605">
            <v>6.4999999999999991</v>
          </cell>
        </row>
        <row r="606">
          <cell r="A606">
            <v>60000341</v>
          </cell>
          <cell r="B606" t="str">
            <v>Определение аммиака в сточной воде.</v>
          </cell>
          <cell r="C606">
            <v>922</v>
          </cell>
          <cell r="D606">
            <v>0.92</v>
          </cell>
          <cell r="E606">
            <v>80.997940800000009</v>
          </cell>
          <cell r="F606">
            <v>358.1628</v>
          </cell>
          <cell r="G606">
            <v>439.16074079999999</v>
          </cell>
          <cell r="H606">
            <v>149.31465187200001</v>
          </cell>
          <cell r="I606">
            <v>588.475392672</v>
          </cell>
          <cell r="J606">
            <v>88.271308900799994</v>
          </cell>
          <cell r="K606">
            <v>676.74670157280002</v>
          </cell>
          <cell r="L606">
            <v>812.09604188736</v>
          </cell>
          <cell r="M606">
            <v>981.93</v>
          </cell>
          <cell r="N606">
            <v>982</v>
          </cell>
          <cell r="O606">
            <v>6.4999999999999947</v>
          </cell>
        </row>
        <row r="607">
          <cell r="A607">
            <v>60000342</v>
          </cell>
          <cell r="B607" t="str">
            <v>Определение нитритов в сточной воде.</v>
          </cell>
          <cell r="C607">
            <v>472</v>
          </cell>
          <cell r="D607">
            <v>1.25</v>
          </cell>
          <cell r="E607">
            <v>110.05155000000001</v>
          </cell>
          <cell r="F607">
            <v>107.11020000000001</v>
          </cell>
          <cell r="G607">
            <v>217.16175000000001</v>
          </cell>
          <cell r="H607">
            <v>73.834995000000006</v>
          </cell>
          <cell r="I607">
            <v>290.99674500000003</v>
          </cell>
          <cell r="J607">
            <v>43.649511750000002</v>
          </cell>
          <cell r="K607">
            <v>334.64625675000002</v>
          </cell>
          <cell r="L607">
            <v>401.57550810000004</v>
          </cell>
          <cell r="M607">
            <v>502.68</v>
          </cell>
          <cell r="N607">
            <v>503</v>
          </cell>
          <cell r="O607">
            <v>6.5000000000000018</v>
          </cell>
        </row>
        <row r="608">
          <cell r="A608">
            <v>60000343</v>
          </cell>
          <cell r="B608" t="str">
            <v>Определение нитратов в сточной воде.</v>
          </cell>
          <cell r="C608">
            <v>533</v>
          </cell>
          <cell r="D608">
            <v>1.75</v>
          </cell>
          <cell r="E608">
            <v>154.07217000000003</v>
          </cell>
          <cell r="F608">
            <v>110.68020000000001</v>
          </cell>
          <cell r="G608">
            <v>264.75237000000004</v>
          </cell>
          <cell r="H608">
            <v>90.015805800000024</v>
          </cell>
          <cell r="I608">
            <v>354.76817580000005</v>
          </cell>
          <cell r="J608">
            <v>53.215226370000003</v>
          </cell>
          <cell r="K608">
            <v>407.98340217000003</v>
          </cell>
          <cell r="L608">
            <v>489.58008260400004</v>
          </cell>
          <cell r="M608">
            <v>567.64499999999998</v>
          </cell>
          <cell r="N608">
            <v>568</v>
          </cell>
          <cell r="O608">
            <v>6.4999999999999964</v>
          </cell>
        </row>
        <row r="609">
          <cell r="A609">
            <v>60000344</v>
          </cell>
          <cell r="B609" t="str">
            <v>Определение хлоридов в сточной воде.</v>
          </cell>
          <cell r="C609">
            <v>394</v>
          </cell>
          <cell r="D609">
            <v>1.08</v>
          </cell>
          <cell r="E609">
            <v>95.084539200000023</v>
          </cell>
          <cell r="F609">
            <v>107.79360000000001</v>
          </cell>
          <cell r="G609">
            <v>202.87813920000002</v>
          </cell>
          <cell r="H609">
            <v>68.978567328000011</v>
          </cell>
          <cell r="I609">
            <v>271.85670652800002</v>
          </cell>
          <cell r="J609">
            <v>40.778505979199998</v>
          </cell>
          <cell r="K609">
            <v>312.63521250720004</v>
          </cell>
          <cell r="L609">
            <v>375.16225500864005</v>
          </cell>
          <cell r="M609">
            <v>419.61</v>
          </cell>
          <cell r="N609">
            <v>420</v>
          </cell>
          <cell r="O609">
            <v>6.5000000000000027</v>
          </cell>
        </row>
        <row r="610">
          <cell r="A610">
            <v>60000345</v>
          </cell>
          <cell r="B610" t="str">
            <v>Определение сульфатов в сточной воде.</v>
          </cell>
          <cell r="C610">
            <v>527</v>
          </cell>
          <cell r="D610">
            <v>4.33</v>
          </cell>
          <cell r="E610">
            <v>381.21856919999999</v>
          </cell>
          <cell r="F610">
            <v>1.6218000000000001</v>
          </cell>
          <cell r="G610">
            <v>382.8403692</v>
          </cell>
          <cell r="H610">
            <v>130.165725528</v>
          </cell>
          <cell r="I610">
            <v>513.00609472799999</v>
          </cell>
          <cell r="J610">
            <v>76.950914209199993</v>
          </cell>
          <cell r="K610">
            <v>589.95700893720004</v>
          </cell>
          <cell r="L610">
            <v>707.9484107246401</v>
          </cell>
          <cell r="M610">
            <v>561.255</v>
          </cell>
          <cell r="N610">
            <v>561</v>
          </cell>
          <cell r="O610">
            <v>6.4999999999999991</v>
          </cell>
        </row>
        <row r="611">
          <cell r="A611">
            <v>60000346</v>
          </cell>
          <cell r="B611" t="str">
            <v>Определение нефтепродуктов в сточной воде</v>
          </cell>
          <cell r="C611">
            <v>597</v>
          </cell>
          <cell r="D611">
            <v>2.83</v>
          </cell>
          <cell r="E611">
            <v>249.15670920000005</v>
          </cell>
          <cell r="F611">
            <v>52.989000000000004</v>
          </cell>
          <cell r="G611">
            <v>302.14570920000006</v>
          </cell>
          <cell r="H611">
            <v>102.72954112800002</v>
          </cell>
          <cell r="I611">
            <v>404.87525032800011</v>
          </cell>
          <cell r="J611">
            <v>60.731287549200012</v>
          </cell>
          <cell r="K611">
            <v>465.60653787720014</v>
          </cell>
          <cell r="L611">
            <v>558.72784545264017</v>
          </cell>
          <cell r="M611">
            <v>635.80499999999995</v>
          </cell>
          <cell r="N611">
            <v>636</v>
          </cell>
          <cell r="O611">
            <v>6.499999999999992</v>
          </cell>
        </row>
        <row r="612">
          <cell r="A612">
            <v>60000347</v>
          </cell>
          <cell r="B612" t="str">
            <v xml:space="preserve">Определение фенолов в сточной воде </v>
          </cell>
          <cell r="C612">
            <v>879</v>
          </cell>
          <cell r="D612">
            <v>4.83</v>
          </cell>
          <cell r="E612">
            <v>425.2391892</v>
          </cell>
          <cell r="F612">
            <v>49.164000000000001</v>
          </cell>
          <cell r="G612">
            <v>474.40318919999999</v>
          </cell>
          <cell r="H612">
            <v>161.29708432800001</v>
          </cell>
          <cell r="I612">
            <v>635.70027352800003</v>
          </cell>
          <cell r="J612">
            <v>95.355041029199995</v>
          </cell>
          <cell r="K612">
            <v>731.05531455720006</v>
          </cell>
          <cell r="L612">
            <v>877.26637746864003</v>
          </cell>
          <cell r="M612">
            <v>936.13499999999999</v>
          </cell>
          <cell r="N612">
            <v>936</v>
          </cell>
          <cell r="O612">
            <v>6.4999999999999991</v>
          </cell>
        </row>
        <row r="613">
          <cell r="A613">
            <v>60000348</v>
          </cell>
          <cell r="B613" t="str">
            <v>Определение цианидов в сточной воде</v>
          </cell>
          <cell r="C613">
            <v>945</v>
          </cell>
          <cell r="D613">
            <v>1.63</v>
          </cell>
          <cell r="E613">
            <v>143.5072212</v>
          </cell>
          <cell r="F613">
            <v>383.02019999999999</v>
          </cell>
          <cell r="G613">
            <v>526.52742119999994</v>
          </cell>
          <cell r="H613">
            <v>179.019323208</v>
          </cell>
          <cell r="I613">
            <v>705.546744408</v>
          </cell>
          <cell r="J613">
            <v>105.8320116612</v>
          </cell>
          <cell r="K613">
            <v>811.37875606919999</v>
          </cell>
          <cell r="L613">
            <v>973.65450728303995</v>
          </cell>
          <cell r="M613">
            <v>1006.425</v>
          </cell>
          <cell r="N613">
            <v>1006</v>
          </cell>
          <cell r="O613">
            <v>6.4999999999999947</v>
          </cell>
        </row>
        <row r="614">
          <cell r="A614">
            <v>60000349</v>
          </cell>
          <cell r="B614" t="str">
            <v>Определение хрома (+3) в сточной воде</v>
          </cell>
          <cell r="C614">
            <v>268</v>
          </cell>
          <cell r="D614">
            <v>1.47</v>
          </cell>
          <cell r="E614">
            <v>129.42062280000002</v>
          </cell>
          <cell r="F614">
            <v>39.565800000000003</v>
          </cell>
          <cell r="G614">
            <v>168.98642280000001</v>
          </cell>
          <cell r="H614">
            <v>57.45538375200001</v>
          </cell>
          <cell r="I614">
            <v>226.44180655200003</v>
          </cell>
          <cell r="J614">
            <v>33.966270982800005</v>
          </cell>
          <cell r="K614">
            <v>260.40807753480004</v>
          </cell>
          <cell r="L614">
            <v>312.48969304176006</v>
          </cell>
          <cell r="M614">
            <v>285.42</v>
          </cell>
          <cell r="N614">
            <v>285</v>
          </cell>
          <cell r="O614">
            <v>6.5000000000000053</v>
          </cell>
        </row>
        <row r="615">
          <cell r="A615">
            <v>60000350</v>
          </cell>
          <cell r="B615" t="str">
            <v xml:space="preserve">Определение хрома (+6) в сточной воде </v>
          </cell>
          <cell r="C615">
            <v>243</v>
          </cell>
          <cell r="D615">
            <v>1.47</v>
          </cell>
          <cell r="E615">
            <v>129.42062280000002</v>
          </cell>
          <cell r="F615">
            <v>25.693800000000003</v>
          </cell>
          <cell r="G615">
            <v>155.11442280000003</v>
          </cell>
          <cell r="H615">
            <v>52.738903752000013</v>
          </cell>
          <cell r="I615">
            <v>207.85332655200006</v>
          </cell>
          <cell r="J615">
            <v>31.177998982800005</v>
          </cell>
          <cell r="K615">
            <v>239.03132553480006</v>
          </cell>
          <cell r="L615">
            <v>286.83759064176007</v>
          </cell>
          <cell r="M615">
            <v>258.79500000000002</v>
          </cell>
          <cell r="N615">
            <v>259</v>
          </cell>
          <cell r="O615">
            <v>6.5000000000000071</v>
          </cell>
        </row>
        <row r="616">
          <cell r="A616">
            <v>60000351</v>
          </cell>
          <cell r="B616" t="str">
            <v>Определение меди цинка, свинца, кадмия  в сточной воде</v>
          </cell>
          <cell r="C616">
            <v>806</v>
          </cell>
          <cell r="D616">
            <v>4</v>
          </cell>
          <cell r="E616">
            <v>352.16496000000006</v>
          </cell>
          <cell r="F616">
            <v>77.163000000000011</v>
          </cell>
          <cell r="G616">
            <v>429.32796000000008</v>
          </cell>
          <cell r="H616">
            <v>145.97150640000004</v>
          </cell>
          <cell r="I616">
            <v>575.29946640000014</v>
          </cell>
          <cell r="J616">
            <v>86.294919960000016</v>
          </cell>
          <cell r="K616">
            <v>661.59438636000016</v>
          </cell>
          <cell r="L616">
            <v>793.91326363200017</v>
          </cell>
          <cell r="M616">
            <v>858.39</v>
          </cell>
          <cell r="N616">
            <v>858</v>
          </cell>
          <cell r="O616">
            <v>6.4999999999999991</v>
          </cell>
        </row>
        <row r="617">
          <cell r="A617">
            <v>60000352</v>
          </cell>
          <cell r="B617" t="str">
            <v xml:space="preserve">Определение никеля в сточной воде </v>
          </cell>
          <cell r="C617">
            <v>518</v>
          </cell>
          <cell r="D617">
            <v>3</v>
          </cell>
          <cell r="E617">
            <v>264.12372000000005</v>
          </cell>
          <cell r="F617">
            <v>5.6609999999999996</v>
          </cell>
          <cell r="G617">
            <v>269.78472000000005</v>
          </cell>
          <cell r="H617">
            <v>91.726804800000025</v>
          </cell>
          <cell r="I617">
            <v>361.51152480000007</v>
          </cell>
          <cell r="J617">
            <v>54.226728720000011</v>
          </cell>
          <cell r="K617">
            <v>415.73825352000006</v>
          </cell>
          <cell r="L617">
            <v>498.88590422400006</v>
          </cell>
          <cell r="M617">
            <v>551.66999999999996</v>
          </cell>
          <cell r="N617">
            <v>552</v>
          </cell>
          <cell r="O617">
            <v>6.499999999999992</v>
          </cell>
        </row>
        <row r="618">
          <cell r="A618">
            <v>60000353</v>
          </cell>
          <cell r="B618" t="str">
            <v>Определение кобальта в сточной воде</v>
          </cell>
          <cell r="C618">
            <v>518</v>
          </cell>
          <cell r="D618">
            <v>3</v>
          </cell>
          <cell r="E618">
            <v>264.12372000000005</v>
          </cell>
          <cell r="F618">
            <v>5.6609999999999996</v>
          </cell>
          <cell r="G618">
            <v>269.78472000000005</v>
          </cell>
          <cell r="H618">
            <v>91.726804800000025</v>
          </cell>
          <cell r="I618">
            <v>361.51152480000007</v>
          </cell>
          <cell r="J618">
            <v>54.226728720000011</v>
          </cell>
          <cell r="K618">
            <v>415.73825352000006</v>
          </cell>
          <cell r="L618">
            <v>498.88590422400006</v>
          </cell>
          <cell r="M618">
            <v>551.66999999999996</v>
          </cell>
          <cell r="N618">
            <v>552</v>
          </cell>
          <cell r="O618">
            <v>6.499999999999992</v>
          </cell>
        </row>
        <row r="619">
          <cell r="A619">
            <v>60000354</v>
          </cell>
          <cell r="B619" t="str">
            <v>Определение АПАВ в сточной воде</v>
          </cell>
          <cell r="C619">
            <v>510</v>
          </cell>
          <cell r="D619">
            <v>1.83</v>
          </cell>
          <cell r="E619">
            <v>161.11546920000004</v>
          </cell>
          <cell r="F619">
            <v>105.81479999999999</v>
          </cell>
          <cell r="G619">
            <v>266.9302692</v>
          </cell>
          <cell r="H619">
            <v>90.756291528000006</v>
          </cell>
          <cell r="I619">
            <v>357.68656072800002</v>
          </cell>
          <cell r="J619">
            <v>53.652984109199998</v>
          </cell>
          <cell r="K619">
            <v>411.33954483720004</v>
          </cell>
          <cell r="L619">
            <v>493.60745380464004</v>
          </cell>
          <cell r="M619">
            <v>543.15</v>
          </cell>
          <cell r="N619">
            <v>543</v>
          </cell>
          <cell r="O619">
            <v>6.4999999999999964</v>
          </cell>
        </row>
        <row r="620">
          <cell r="A620">
            <v>60000355</v>
          </cell>
          <cell r="B620" t="str">
            <v xml:space="preserve">Определение ХПК в сточной воде </v>
          </cell>
          <cell r="C620">
            <v>942</v>
          </cell>
          <cell r="D620">
            <v>3.67</v>
          </cell>
          <cell r="E620">
            <v>323.11135080000003</v>
          </cell>
          <cell r="F620">
            <v>148.971</v>
          </cell>
          <cell r="G620">
            <v>472.08235080000003</v>
          </cell>
          <cell r="H620">
            <v>160.50799927200003</v>
          </cell>
          <cell r="I620">
            <v>632.59035007200009</v>
          </cell>
          <cell r="J620">
            <v>94.888552510800011</v>
          </cell>
          <cell r="K620">
            <v>727.47890258280006</v>
          </cell>
          <cell r="L620">
            <v>872.97468309936005</v>
          </cell>
          <cell r="M620">
            <v>1003.23</v>
          </cell>
          <cell r="N620">
            <v>1003</v>
          </cell>
          <cell r="O620">
            <v>6.5000000000000018</v>
          </cell>
        </row>
        <row r="621">
          <cell r="A621">
            <v>60000357</v>
          </cell>
          <cell r="B621" t="str">
            <v xml:space="preserve">Определение БПК - 5 в сточной воде </v>
          </cell>
          <cell r="C621">
            <v>482</v>
          </cell>
          <cell r="D621">
            <v>1.63</v>
          </cell>
          <cell r="E621">
            <v>143.5072212</v>
          </cell>
          <cell r="F621">
            <v>143.96279999999999</v>
          </cell>
          <cell r="G621">
            <v>287.47002120000002</v>
          </cell>
          <cell r="H621">
            <v>97.739807208000016</v>
          </cell>
          <cell r="I621">
            <v>385.20982840800002</v>
          </cell>
          <cell r="J621">
            <v>57.781474261200003</v>
          </cell>
          <cell r="K621">
            <v>442.99130266920002</v>
          </cell>
          <cell r="L621">
            <v>531.58956320304003</v>
          </cell>
          <cell r="M621">
            <v>513.33000000000004</v>
          </cell>
          <cell r="N621">
            <v>513</v>
          </cell>
          <cell r="O621">
            <v>6.5000000000000089</v>
          </cell>
        </row>
        <row r="622">
          <cell r="A622">
            <v>60000358</v>
          </cell>
          <cell r="B622" t="str">
            <v xml:space="preserve">Определение взвешенных веществ в сточной воде </v>
          </cell>
          <cell r="C622">
            <v>509</v>
          </cell>
          <cell r="D622">
            <v>3</v>
          </cell>
          <cell r="E622">
            <v>264.12372000000005</v>
          </cell>
          <cell r="F622">
            <v>0</v>
          </cell>
          <cell r="G622">
            <v>264.12372000000005</v>
          </cell>
          <cell r="H622">
            <v>89.802064800000025</v>
          </cell>
          <cell r="I622">
            <v>353.92578480000009</v>
          </cell>
          <cell r="J622">
            <v>53.08886772000001</v>
          </cell>
          <cell r="K622">
            <v>407.01465252000008</v>
          </cell>
          <cell r="L622">
            <v>488.41758302400012</v>
          </cell>
          <cell r="M622">
            <v>542.08500000000004</v>
          </cell>
          <cell r="N622">
            <v>542</v>
          </cell>
          <cell r="O622">
            <v>6.5000000000000071</v>
          </cell>
        </row>
        <row r="623">
          <cell r="A623">
            <v>60000359</v>
          </cell>
          <cell r="B623" t="str">
            <v xml:space="preserve">Определение жира в сточной воде </v>
          </cell>
          <cell r="C623">
            <v>659</v>
          </cell>
          <cell r="D623">
            <v>4.75</v>
          </cell>
          <cell r="E623">
            <v>418.19589000000008</v>
          </cell>
          <cell r="F623">
            <v>87.566999999999993</v>
          </cell>
          <cell r="G623">
            <v>505.76289000000008</v>
          </cell>
          <cell r="H623">
            <v>171.95938260000005</v>
          </cell>
          <cell r="I623">
            <v>677.72227260000011</v>
          </cell>
          <cell r="J623">
            <v>101.65834089000002</v>
          </cell>
          <cell r="K623">
            <v>779.38061349000009</v>
          </cell>
          <cell r="L623">
            <v>935.2567361880001</v>
          </cell>
          <cell r="M623">
            <v>701.83500000000004</v>
          </cell>
          <cell r="N623">
            <v>702</v>
          </cell>
          <cell r="O623">
            <v>6.5000000000000053</v>
          </cell>
        </row>
        <row r="624">
          <cell r="A624">
            <v>60000360</v>
          </cell>
          <cell r="B624" t="str">
            <v>Определение ртути в сточной воде</v>
          </cell>
          <cell r="C624">
            <v>602</v>
          </cell>
          <cell r="D624">
            <v>2.72</v>
          </cell>
          <cell r="E624">
            <v>239.47217280000004</v>
          </cell>
          <cell r="F624">
            <v>78.009600000000006</v>
          </cell>
          <cell r="G624">
            <v>317.48177280000004</v>
          </cell>
          <cell r="H624">
            <v>107.94380275200002</v>
          </cell>
          <cell r="I624">
            <v>425.42557555200005</v>
          </cell>
          <cell r="J624">
            <v>63.813836332800008</v>
          </cell>
          <cell r="K624">
            <v>489.23941188480006</v>
          </cell>
          <cell r="L624">
            <v>587.08729426176012</v>
          </cell>
          <cell r="M624">
            <v>641.13</v>
          </cell>
          <cell r="N624">
            <v>641</v>
          </cell>
          <cell r="O624">
            <v>6.4999999999999991</v>
          </cell>
        </row>
        <row r="625">
          <cell r="A625">
            <v>60000361</v>
          </cell>
          <cell r="B625" t="str">
            <v>Определение фосфатов, полифосфатов в сточной воде</v>
          </cell>
          <cell r="C625">
            <v>989</v>
          </cell>
          <cell r="D625">
            <v>2</v>
          </cell>
          <cell r="E625">
            <v>176.08248000000003</v>
          </cell>
          <cell r="F625">
            <v>317.59739999999999</v>
          </cell>
          <cell r="G625">
            <v>493.67988000000003</v>
          </cell>
          <cell r="H625">
            <v>167.85115920000001</v>
          </cell>
          <cell r="I625">
            <v>661.53103920000001</v>
          </cell>
          <cell r="J625">
            <v>99.229655879999996</v>
          </cell>
          <cell r="K625">
            <v>760.76069508</v>
          </cell>
          <cell r="L625">
            <v>912.91283409599998</v>
          </cell>
          <cell r="M625">
            <v>1053.2850000000001</v>
          </cell>
          <cell r="N625">
            <v>1053</v>
          </cell>
          <cell r="O625">
            <v>6.5000000000000089</v>
          </cell>
        </row>
        <row r="626">
          <cell r="A626">
            <v>60000362</v>
          </cell>
          <cell r="B626" t="str">
            <v>Определение марганца в сточной воде</v>
          </cell>
          <cell r="C626">
            <v>528</v>
          </cell>
          <cell r="D626">
            <v>4</v>
          </cell>
          <cell r="E626">
            <v>352.16496000000006</v>
          </cell>
          <cell r="F626">
            <v>36.8628</v>
          </cell>
          <cell r="G626">
            <v>389.02776000000006</v>
          </cell>
          <cell r="H626">
            <v>132.26943840000004</v>
          </cell>
          <cell r="I626">
            <v>521.29719840000007</v>
          </cell>
          <cell r="J626">
            <v>78.194579760000011</v>
          </cell>
          <cell r="K626">
            <v>599.49177816000008</v>
          </cell>
          <cell r="L626">
            <v>719.39013379200014</v>
          </cell>
          <cell r="M626">
            <v>562.32000000000005</v>
          </cell>
          <cell r="N626">
            <v>562</v>
          </cell>
          <cell r="O626">
            <v>6.5000000000000098</v>
          </cell>
        </row>
        <row r="627">
          <cell r="A627">
            <v>60000363</v>
          </cell>
          <cell r="B627" t="str">
            <v>Определение стронция в сточной воде</v>
          </cell>
          <cell r="C627">
            <v>518</v>
          </cell>
          <cell r="D627">
            <v>3.42</v>
          </cell>
          <cell r="E627">
            <v>301.10104080000002</v>
          </cell>
          <cell r="F627">
            <v>6.5177999999999994</v>
          </cell>
          <cell r="G627">
            <v>307.61884080000004</v>
          </cell>
          <cell r="H627">
            <v>104.59040587200002</v>
          </cell>
          <cell r="I627">
            <v>412.20924667200006</v>
          </cell>
          <cell r="J627">
            <v>61.831387000800007</v>
          </cell>
          <cell r="K627">
            <v>474.04063367280008</v>
          </cell>
          <cell r="L627">
            <v>568.84876040736015</v>
          </cell>
          <cell r="M627">
            <v>551.66999999999996</v>
          </cell>
          <cell r="N627">
            <v>552</v>
          </cell>
          <cell r="O627">
            <v>6.499999999999992</v>
          </cell>
        </row>
        <row r="628">
          <cell r="A628">
            <v>60000660</v>
          </cell>
          <cell r="B628" t="str">
            <v>Определение алюминия в сточной воде</v>
          </cell>
          <cell r="C628">
            <v>588</v>
          </cell>
          <cell r="D628">
            <v>4.78</v>
          </cell>
          <cell r="E628">
            <v>420.83712720000005</v>
          </cell>
          <cell r="F628">
            <v>35.067600000000006</v>
          </cell>
          <cell r="G628">
            <v>455.90472720000008</v>
          </cell>
          <cell r="H628">
            <v>155.00760724800003</v>
          </cell>
          <cell r="I628">
            <v>610.91233444800014</v>
          </cell>
          <cell r="J628">
            <v>91.636850167200024</v>
          </cell>
          <cell r="K628">
            <v>702.54918461520015</v>
          </cell>
          <cell r="L628">
            <v>843.05902153824013</v>
          </cell>
          <cell r="M628">
            <v>626.22</v>
          </cell>
          <cell r="N628">
            <v>626</v>
          </cell>
          <cell r="O628">
            <v>6.5000000000000044</v>
          </cell>
        </row>
        <row r="629">
          <cell r="A629" t="str">
            <v>Определение органолептических и химических показателей природной, сточной воды</v>
          </cell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</row>
        <row r="630">
          <cell r="A630">
            <v>60000458</v>
          </cell>
          <cell r="B630" t="str">
            <v>Определение запаха  природной, сточной воды при 60 град.</v>
          </cell>
          <cell r="C630">
            <v>49</v>
          </cell>
          <cell r="D630">
            <v>0.28999999999999998</v>
          </cell>
          <cell r="E630">
            <v>25.5319596</v>
          </cell>
          <cell r="F630">
            <v>0</v>
          </cell>
          <cell r="G630">
            <v>25.5319596</v>
          </cell>
          <cell r="H630">
            <v>8.6808662640000005</v>
          </cell>
          <cell r="I630">
            <v>34.212825864000003</v>
          </cell>
          <cell r="J630">
            <v>5.1319238796000004</v>
          </cell>
          <cell r="K630">
            <v>39.344749743600005</v>
          </cell>
          <cell r="L630">
            <v>47.213699692320006</v>
          </cell>
          <cell r="M630">
            <v>52.185000000000002</v>
          </cell>
          <cell r="N630">
            <v>52</v>
          </cell>
          <cell r="O630">
            <v>6.5000000000000044</v>
          </cell>
        </row>
        <row r="631">
          <cell r="A631">
            <v>60000459</v>
          </cell>
          <cell r="B631" t="str">
            <v>Определение запаха природной, сточной воды при 20 град.</v>
          </cell>
          <cell r="C631">
            <v>31</v>
          </cell>
          <cell r="D631">
            <v>0.21</v>
          </cell>
          <cell r="E631">
            <v>18.488660400000001</v>
          </cell>
          <cell r="F631">
            <v>0</v>
          </cell>
          <cell r="G631">
            <v>18.488660400000001</v>
          </cell>
          <cell r="H631">
            <v>6.286144536000001</v>
          </cell>
          <cell r="I631">
            <v>24.774804936000002</v>
          </cell>
          <cell r="J631">
            <v>3.7162207404000003</v>
          </cell>
          <cell r="K631">
            <v>28.491025676400003</v>
          </cell>
          <cell r="L631">
            <v>34.189230811680005</v>
          </cell>
          <cell r="M631">
            <v>33.015000000000001</v>
          </cell>
          <cell r="N631">
            <v>33</v>
          </cell>
          <cell r="O631">
            <v>6.5000000000000018</v>
          </cell>
        </row>
        <row r="632">
          <cell r="A632">
            <v>60000460</v>
          </cell>
          <cell r="B632" t="str">
            <v>Определение  окраски природной, сточной воды</v>
          </cell>
          <cell r="C632">
            <v>41</v>
          </cell>
          <cell r="D632">
            <v>0.33</v>
          </cell>
          <cell r="E632">
            <v>29.053609200000004</v>
          </cell>
          <cell r="F632">
            <v>7.1400000000000005E-3</v>
          </cell>
          <cell r="G632">
            <v>29.060749200000004</v>
          </cell>
          <cell r="H632">
            <v>9.8806547280000014</v>
          </cell>
          <cell r="I632">
            <v>38.941403928000007</v>
          </cell>
          <cell r="J632">
            <v>5.841210589200001</v>
          </cell>
          <cell r="K632">
            <v>44.78261451720001</v>
          </cell>
          <cell r="L632">
            <v>53.739137420640013</v>
          </cell>
          <cell r="M632">
            <v>43.664999999999999</v>
          </cell>
          <cell r="N632">
            <v>44</v>
          </cell>
          <cell r="O632">
            <v>6.4999999999999973</v>
          </cell>
        </row>
        <row r="633">
          <cell r="A633">
            <v>60000461</v>
          </cell>
          <cell r="B633" t="str">
            <v>Определение РН природной, сточной воды</v>
          </cell>
          <cell r="C633">
            <v>139</v>
          </cell>
          <cell r="D633">
            <v>0.28999999999999998</v>
          </cell>
          <cell r="E633">
            <v>25.5319596</v>
          </cell>
          <cell r="F633">
            <v>42.279000000000003</v>
          </cell>
          <cell r="G633">
            <v>67.810959600000004</v>
          </cell>
          <cell r="H633">
            <v>23.055726264000004</v>
          </cell>
          <cell r="I633">
            <v>90.866685864000004</v>
          </cell>
          <cell r="J633">
            <v>13.630002879600001</v>
          </cell>
          <cell r="K633">
            <v>104.4966887436</v>
          </cell>
          <cell r="L633">
            <v>125.39602649232</v>
          </cell>
          <cell r="M633">
            <v>148.035</v>
          </cell>
          <cell r="N633">
            <v>148</v>
          </cell>
          <cell r="O633">
            <v>6.4999999999999973</v>
          </cell>
        </row>
        <row r="634">
          <cell r="A634">
            <v>60000462</v>
          </cell>
          <cell r="B634" t="str">
            <v>Определение окисляемости природной, сточной воды</v>
          </cell>
          <cell r="C634">
            <v>297</v>
          </cell>
          <cell r="D634">
            <v>1.42</v>
          </cell>
          <cell r="E634">
            <v>125.0185608</v>
          </cell>
          <cell r="F634">
            <v>22.9194</v>
          </cell>
          <cell r="G634">
            <v>147.93796080000001</v>
          </cell>
          <cell r="H634">
            <v>50.298906672000008</v>
          </cell>
          <cell r="I634">
            <v>198.23686747200003</v>
          </cell>
          <cell r="J634">
            <v>29.735530120800004</v>
          </cell>
          <cell r="K634">
            <v>227.97239759280004</v>
          </cell>
          <cell r="L634">
            <v>273.56687711136004</v>
          </cell>
          <cell r="M634">
            <v>316.30500000000001</v>
          </cell>
          <cell r="N634">
            <v>316</v>
          </cell>
          <cell r="O634">
            <v>6.5000000000000018</v>
          </cell>
        </row>
        <row r="635">
          <cell r="A635">
            <v>60000463</v>
          </cell>
          <cell r="B635" t="str">
            <v>Определение сухого остатка природной, сточной воды</v>
          </cell>
          <cell r="C635">
            <v>293</v>
          </cell>
          <cell r="D635">
            <v>4.08</v>
          </cell>
          <cell r="E635">
            <v>359.20825920000004</v>
          </cell>
          <cell r="F635">
            <v>1.0200000000000001E-2</v>
          </cell>
          <cell r="G635">
            <v>359.21845920000004</v>
          </cell>
          <cell r="H635">
            <v>122.13427612800002</v>
          </cell>
          <cell r="I635">
            <v>481.35273532800005</v>
          </cell>
          <cell r="J635">
            <v>72.202910299199999</v>
          </cell>
          <cell r="K635">
            <v>553.55564562720008</v>
          </cell>
          <cell r="L635">
            <v>664.26677475264012</v>
          </cell>
          <cell r="M635">
            <v>312.04500000000002</v>
          </cell>
          <cell r="N635">
            <v>312</v>
          </cell>
          <cell r="O635">
            <v>6.5000000000000053</v>
          </cell>
        </row>
        <row r="636">
          <cell r="A636">
            <v>60000464</v>
          </cell>
          <cell r="B636" t="str">
            <v>Определение железа в природной, сточной воде</v>
          </cell>
          <cell r="C636">
            <v>235</v>
          </cell>
          <cell r="D636">
            <v>1.17</v>
          </cell>
          <cell r="E636">
            <v>103.0082508</v>
          </cell>
          <cell r="F636">
            <v>21.909600000000001</v>
          </cell>
          <cell r="G636">
            <v>124.9178508</v>
          </cell>
          <cell r="H636">
            <v>42.472069271999999</v>
          </cell>
          <cell r="I636">
            <v>167.389920072</v>
          </cell>
          <cell r="J636">
            <v>25.108488010799999</v>
          </cell>
          <cell r="K636">
            <v>192.49840808279998</v>
          </cell>
          <cell r="L636">
            <v>230.99808969935998</v>
          </cell>
          <cell r="M636">
            <v>250.27500000000001</v>
          </cell>
          <cell r="N636">
            <v>250</v>
          </cell>
          <cell r="O636">
            <v>6.5000000000000027</v>
          </cell>
        </row>
        <row r="637">
          <cell r="A637">
            <v>60000465</v>
          </cell>
          <cell r="B637" t="str">
            <v>Определение аммиака в природной, сточной воде</v>
          </cell>
          <cell r="C637">
            <v>153</v>
          </cell>
          <cell r="D637">
            <v>0.92</v>
          </cell>
          <cell r="E637">
            <v>80.997940800000009</v>
          </cell>
          <cell r="F637">
            <v>20.257200000000001</v>
          </cell>
          <cell r="G637">
            <v>101.25514080000001</v>
          </cell>
          <cell r="H637">
            <v>34.426747872000007</v>
          </cell>
          <cell r="I637">
            <v>135.68188867200001</v>
          </cell>
          <cell r="J637">
            <v>20.3522833008</v>
          </cell>
          <cell r="K637">
            <v>156.03417197280001</v>
          </cell>
          <cell r="L637">
            <v>187.24100636736</v>
          </cell>
          <cell r="M637">
            <v>162.94499999999999</v>
          </cell>
          <cell r="N637">
            <v>163</v>
          </cell>
          <cell r="O637">
            <v>6.4999999999999964</v>
          </cell>
        </row>
        <row r="638">
          <cell r="A638">
            <v>60000466</v>
          </cell>
          <cell r="B638" t="str">
            <v>Определение нитритов в природной, сточной воде</v>
          </cell>
          <cell r="C638">
            <v>199</v>
          </cell>
          <cell r="D638">
            <v>1.25</v>
          </cell>
          <cell r="E638">
            <v>110.05155000000001</v>
          </cell>
          <cell r="F638">
            <v>3.5700000000000003</v>
          </cell>
          <cell r="G638">
            <v>113.62155000000001</v>
          </cell>
          <cell r="H638">
            <v>38.631327000000006</v>
          </cell>
          <cell r="I638">
            <v>152.25287700000001</v>
          </cell>
          <cell r="J638">
            <v>22.83793155</v>
          </cell>
          <cell r="K638">
            <v>175.09080855000002</v>
          </cell>
          <cell r="L638">
            <v>210.10897026000004</v>
          </cell>
          <cell r="M638">
            <v>211.935</v>
          </cell>
          <cell r="N638">
            <v>212</v>
          </cell>
          <cell r="O638">
            <v>6.5000000000000018</v>
          </cell>
        </row>
        <row r="639">
          <cell r="A639">
            <v>60000467</v>
          </cell>
          <cell r="B639" t="str">
            <v>Определение нитратов в природной, сточной воде</v>
          </cell>
          <cell r="C639">
            <v>318</v>
          </cell>
          <cell r="D639">
            <v>1.75</v>
          </cell>
          <cell r="E639">
            <v>154.07217000000003</v>
          </cell>
          <cell r="F639">
            <v>2.6724000000000001</v>
          </cell>
          <cell r="G639">
            <v>156.74457000000004</v>
          </cell>
          <cell r="H639">
            <v>53.29315380000002</v>
          </cell>
          <cell r="I639">
            <v>210.03772380000007</v>
          </cell>
          <cell r="J639">
            <v>31.505658570000008</v>
          </cell>
          <cell r="K639">
            <v>241.54338237000007</v>
          </cell>
          <cell r="L639">
            <v>289.85205884400011</v>
          </cell>
          <cell r="M639">
            <v>338.67</v>
          </cell>
          <cell r="N639">
            <v>339</v>
          </cell>
          <cell r="O639">
            <v>6.5000000000000044</v>
          </cell>
        </row>
        <row r="640">
          <cell r="A640">
            <v>60000468</v>
          </cell>
          <cell r="B640" t="str">
            <v>Определение хлоридов в природной, сточной воде</v>
          </cell>
          <cell r="C640">
            <v>129</v>
          </cell>
          <cell r="D640">
            <v>1.08</v>
          </cell>
          <cell r="E640">
            <v>95.084539200000023</v>
          </cell>
          <cell r="F640">
            <v>2.0501999999999998</v>
          </cell>
          <cell r="G640">
            <v>97.134739200000027</v>
          </cell>
          <cell r="H640">
            <v>33.02581132800001</v>
          </cell>
          <cell r="I640">
            <v>130.16055052800004</v>
          </cell>
          <cell r="J640">
            <v>19.524082579200005</v>
          </cell>
          <cell r="K640">
            <v>149.68463310720006</v>
          </cell>
          <cell r="L640">
            <v>179.62155972864008</v>
          </cell>
          <cell r="M640">
            <v>137.38499999999999</v>
          </cell>
          <cell r="N640">
            <v>137</v>
          </cell>
          <cell r="O640">
            <v>6.4999999999999929</v>
          </cell>
        </row>
        <row r="641">
          <cell r="A641">
            <v>60000469</v>
          </cell>
          <cell r="B641" t="str">
            <v>Определение сульфатов в природной, сточной воде</v>
          </cell>
          <cell r="C641">
            <v>266</v>
          </cell>
          <cell r="D641">
            <v>4.33</v>
          </cell>
          <cell r="E641">
            <v>381.21856919999999</v>
          </cell>
          <cell r="F641">
            <v>2.6724000000000001</v>
          </cell>
          <cell r="G641">
            <v>383.89096919999997</v>
          </cell>
          <cell r="H641">
            <v>130.52292952799999</v>
          </cell>
          <cell r="I641">
            <v>514.41389872799994</v>
          </cell>
          <cell r="J641">
            <v>77.162084809199982</v>
          </cell>
          <cell r="K641">
            <v>591.57598353719993</v>
          </cell>
          <cell r="L641">
            <v>709.89118024463994</v>
          </cell>
          <cell r="M641">
            <v>283.29000000000002</v>
          </cell>
          <cell r="N641">
            <v>283</v>
          </cell>
          <cell r="O641">
            <v>6.5000000000000071</v>
          </cell>
        </row>
        <row r="642">
          <cell r="A642">
            <v>60000470</v>
          </cell>
          <cell r="B642" t="str">
            <v>Определение нефтепродуктов в природной, сточной воде</v>
          </cell>
          <cell r="C642">
            <v>449</v>
          </cell>
          <cell r="D642">
            <v>2.83</v>
          </cell>
          <cell r="E642">
            <v>249.15670920000005</v>
          </cell>
          <cell r="F642">
            <v>32.986800000000002</v>
          </cell>
          <cell r="G642">
            <v>282.14350920000004</v>
          </cell>
          <cell r="H642">
            <v>95.928793128000024</v>
          </cell>
          <cell r="I642">
            <v>378.07230232800009</v>
          </cell>
          <cell r="J642">
            <v>56.710845349200014</v>
          </cell>
          <cell r="K642">
            <v>434.78314767720008</v>
          </cell>
          <cell r="L642">
            <v>521.73977721264009</v>
          </cell>
          <cell r="M642">
            <v>478.185</v>
          </cell>
          <cell r="N642">
            <v>478</v>
          </cell>
          <cell r="O642">
            <v>6.5</v>
          </cell>
        </row>
        <row r="643">
          <cell r="A643">
            <v>60000471</v>
          </cell>
          <cell r="B643" t="str">
            <v>Определение фенолов в природной, сточной воде</v>
          </cell>
          <cell r="C643">
            <v>497</v>
          </cell>
          <cell r="D643">
            <v>4.83</v>
          </cell>
          <cell r="E643">
            <v>425.2391892</v>
          </cell>
          <cell r="F643">
            <v>3.8148000000000004</v>
          </cell>
          <cell r="G643">
            <v>429.05398919999999</v>
          </cell>
          <cell r="H643">
            <v>145.878356328</v>
          </cell>
          <cell r="I643">
            <v>574.93234552800004</v>
          </cell>
          <cell r="J643">
            <v>86.239851829200006</v>
          </cell>
          <cell r="K643">
            <v>661.17219735720005</v>
          </cell>
          <cell r="L643">
            <v>793.4066368286401</v>
          </cell>
          <cell r="M643">
            <v>529.30499999999995</v>
          </cell>
          <cell r="N643">
            <v>529</v>
          </cell>
          <cell r="O643">
            <v>6.4999999999999902</v>
          </cell>
        </row>
        <row r="644">
          <cell r="A644">
            <v>60000472</v>
          </cell>
          <cell r="B644" t="str">
            <v>Определение цианидов в природной, сточной воде</v>
          </cell>
          <cell r="C644">
            <v>420</v>
          </cell>
          <cell r="D644">
            <v>1.63</v>
          </cell>
          <cell r="E644">
            <v>143.5072212</v>
          </cell>
          <cell r="F644">
            <v>92.463000000000008</v>
          </cell>
          <cell r="G644">
            <v>235.97022120000003</v>
          </cell>
          <cell r="H644">
            <v>80.22987520800001</v>
          </cell>
          <cell r="I644">
            <v>316.20009640800004</v>
          </cell>
          <cell r="J644">
            <v>47.430014461200003</v>
          </cell>
          <cell r="K644">
            <v>363.63011086920005</v>
          </cell>
          <cell r="L644">
            <v>436.35613304304007</v>
          </cell>
          <cell r="M644">
            <v>447.3</v>
          </cell>
          <cell r="N644">
            <v>447</v>
          </cell>
          <cell r="O644">
            <v>6.5000000000000027</v>
          </cell>
        </row>
        <row r="645">
          <cell r="A645">
            <v>60000473</v>
          </cell>
          <cell r="B645" t="str">
            <v>Определение хрома в природной, сточной воде</v>
          </cell>
          <cell r="C645">
            <v>318</v>
          </cell>
          <cell r="D645">
            <v>1.47</v>
          </cell>
          <cell r="E645">
            <v>129.42062280000002</v>
          </cell>
          <cell r="F645">
            <v>65.708399999999997</v>
          </cell>
          <cell r="G645">
            <v>195.12902280000003</v>
          </cell>
          <cell r="H645">
            <v>66.343867752000008</v>
          </cell>
          <cell r="I645">
            <v>261.47289055200002</v>
          </cell>
          <cell r="J645">
            <v>39.220933582800001</v>
          </cell>
          <cell r="K645">
            <v>300.69382413480002</v>
          </cell>
          <cell r="L645">
            <v>360.83258896176005</v>
          </cell>
          <cell r="M645">
            <v>338.67</v>
          </cell>
          <cell r="N645">
            <v>339</v>
          </cell>
          <cell r="O645">
            <v>6.5000000000000044</v>
          </cell>
        </row>
        <row r="646">
          <cell r="A646">
            <v>60000474</v>
          </cell>
          <cell r="B646" t="str">
            <v xml:space="preserve">Определение меди цинка, свинца, кадмия  в природной, сточной воде </v>
          </cell>
          <cell r="C646">
            <v>605</v>
          </cell>
          <cell r="D646">
            <v>4</v>
          </cell>
          <cell r="E646">
            <v>352.16496000000006</v>
          </cell>
          <cell r="F646">
            <v>15.147</v>
          </cell>
          <cell r="G646">
            <v>367.31196000000006</v>
          </cell>
          <cell r="H646">
            <v>124.88606640000003</v>
          </cell>
          <cell r="I646">
            <v>492.19802640000012</v>
          </cell>
          <cell r="J646">
            <v>73.829703960000018</v>
          </cell>
          <cell r="K646">
            <v>566.02773036000008</v>
          </cell>
          <cell r="L646">
            <v>679.23327643200014</v>
          </cell>
          <cell r="M646">
            <v>644.32500000000005</v>
          </cell>
          <cell r="N646">
            <v>644</v>
          </cell>
          <cell r="O646">
            <v>6.5000000000000071</v>
          </cell>
        </row>
        <row r="647">
          <cell r="A647">
            <v>60000475</v>
          </cell>
          <cell r="B647" t="str">
            <v>Определение никеля в природной, сточной воде атомно-абсорбционным методом</v>
          </cell>
          <cell r="C647">
            <v>467</v>
          </cell>
          <cell r="D647">
            <v>1</v>
          </cell>
          <cell r="E647">
            <v>88.041240000000016</v>
          </cell>
          <cell r="F647">
            <v>147.00239999999999</v>
          </cell>
          <cell r="G647">
            <v>235.04364000000001</v>
          </cell>
          <cell r="H647">
            <v>79.914837600000013</v>
          </cell>
          <cell r="I647">
            <v>314.95847760000004</v>
          </cell>
          <cell r="J647">
            <v>47.243771640000006</v>
          </cell>
          <cell r="K647">
            <v>362.20224924000001</v>
          </cell>
          <cell r="L647">
            <v>434.64269908800003</v>
          </cell>
          <cell r="M647">
            <v>497.35500000000002</v>
          </cell>
          <cell r="N647">
            <v>497</v>
          </cell>
          <cell r="O647">
            <v>6.5000000000000044</v>
          </cell>
        </row>
        <row r="648">
          <cell r="A648">
            <v>60000476</v>
          </cell>
          <cell r="B648" t="str">
            <v>Определение кобальта в природной, сточной воде атомно-абсорбционным методом</v>
          </cell>
          <cell r="C648">
            <v>467</v>
          </cell>
          <cell r="D648">
            <v>1</v>
          </cell>
          <cell r="E648">
            <v>88.041240000000016</v>
          </cell>
          <cell r="F648">
            <v>147.00239999999999</v>
          </cell>
          <cell r="G648">
            <v>235.04364000000001</v>
          </cell>
          <cell r="H648">
            <v>79.914837600000013</v>
          </cell>
          <cell r="I648">
            <v>314.95847760000004</v>
          </cell>
          <cell r="J648">
            <v>47.243771640000006</v>
          </cell>
          <cell r="K648">
            <v>362.20224924000001</v>
          </cell>
          <cell r="L648">
            <v>434.64269908800003</v>
          </cell>
          <cell r="M648">
            <v>497.35500000000002</v>
          </cell>
          <cell r="N648">
            <v>497</v>
          </cell>
          <cell r="O648">
            <v>6.5000000000000044</v>
          </cell>
        </row>
        <row r="649">
          <cell r="A649">
            <v>60000477</v>
          </cell>
          <cell r="B649" t="str">
            <v>Определение СПАВ в природной, сточной воде</v>
          </cell>
          <cell r="C649">
            <v>370</v>
          </cell>
          <cell r="D649">
            <v>1.83</v>
          </cell>
          <cell r="E649">
            <v>161.11546920000004</v>
          </cell>
          <cell r="F649">
            <v>28.794600000000003</v>
          </cell>
          <cell r="G649">
            <v>189.91006920000004</v>
          </cell>
          <cell r="H649">
            <v>64.569423528000016</v>
          </cell>
          <cell r="I649">
            <v>254.47949272800005</v>
          </cell>
          <cell r="J649">
            <v>38.171923909200004</v>
          </cell>
          <cell r="K649">
            <v>292.65141663720004</v>
          </cell>
          <cell r="L649">
            <v>351.18169996464007</v>
          </cell>
          <cell r="M649">
            <v>394.05</v>
          </cell>
          <cell r="N649">
            <v>394</v>
          </cell>
          <cell r="O649">
            <v>6.5000000000000027</v>
          </cell>
        </row>
        <row r="650">
          <cell r="A650">
            <v>60000478</v>
          </cell>
          <cell r="B650" t="str">
            <v>Определение ХПК в природной, сточной воде</v>
          </cell>
          <cell r="C650">
            <v>524</v>
          </cell>
          <cell r="D650">
            <v>3.67</v>
          </cell>
          <cell r="E650">
            <v>323.11135080000003</v>
          </cell>
          <cell r="F650">
            <v>11.883000000000001</v>
          </cell>
          <cell r="G650">
            <v>334.99435080000001</v>
          </cell>
          <cell r="H650">
            <v>113.898079272</v>
          </cell>
          <cell r="I650">
            <v>448.89243007200002</v>
          </cell>
          <cell r="J650">
            <v>67.333864510799998</v>
          </cell>
          <cell r="K650">
            <v>516.22629458280005</v>
          </cell>
          <cell r="L650">
            <v>619.47155349936008</v>
          </cell>
          <cell r="M650">
            <v>558.05999999999995</v>
          </cell>
          <cell r="N650">
            <v>558</v>
          </cell>
          <cell r="O650">
            <v>6.4999999999999893</v>
          </cell>
        </row>
        <row r="651">
          <cell r="A651">
            <v>60000479</v>
          </cell>
          <cell r="B651" t="str">
            <v>Определение БПК -5 в природной, сточной воде</v>
          </cell>
          <cell r="C651">
            <v>295</v>
          </cell>
          <cell r="D651">
            <v>1.63</v>
          </cell>
          <cell r="E651">
            <v>143.5072212</v>
          </cell>
          <cell r="F651">
            <v>34.078199999999995</v>
          </cell>
          <cell r="G651">
            <v>177.58542119999998</v>
          </cell>
          <cell r="H651">
            <v>60.379043207999999</v>
          </cell>
          <cell r="I651">
            <v>237.96446440799997</v>
          </cell>
          <cell r="J651">
            <v>35.694669661199995</v>
          </cell>
          <cell r="K651">
            <v>273.65913406919998</v>
          </cell>
          <cell r="L651">
            <v>328.39096088303995</v>
          </cell>
          <cell r="M651">
            <v>314.17500000000001</v>
          </cell>
          <cell r="N651">
            <v>314</v>
          </cell>
          <cell r="O651">
            <v>6.5000000000000044</v>
          </cell>
        </row>
        <row r="652">
          <cell r="A652">
            <v>60000480</v>
          </cell>
          <cell r="B652" t="str">
            <v>Определение остаточного хлора в природной, сточной воде</v>
          </cell>
          <cell r="C652">
            <v>365</v>
          </cell>
          <cell r="D652">
            <v>0.92</v>
          </cell>
          <cell r="E652">
            <v>80.997940800000009</v>
          </cell>
          <cell r="F652">
            <v>105.27419999999999</v>
          </cell>
          <cell r="G652">
            <v>186.27214079999999</v>
          </cell>
          <cell r="H652">
            <v>63.332527872</v>
          </cell>
          <cell r="I652">
            <v>249.604668672</v>
          </cell>
          <cell r="J652">
            <v>37.440700300799996</v>
          </cell>
          <cell r="K652">
            <v>287.04536897280002</v>
          </cell>
          <cell r="L652">
            <v>344.45444276736004</v>
          </cell>
          <cell r="M652">
            <v>388.72500000000002</v>
          </cell>
          <cell r="N652">
            <v>389</v>
          </cell>
          <cell r="O652">
            <v>6.5000000000000053</v>
          </cell>
        </row>
        <row r="653">
          <cell r="A653">
            <v>60000481</v>
          </cell>
          <cell r="B653" t="str">
            <v>Определение взвешенных веществ в природной, сточной воде</v>
          </cell>
          <cell r="C653">
            <v>251</v>
          </cell>
          <cell r="D653">
            <v>3</v>
          </cell>
          <cell r="E653">
            <v>264.12372000000005</v>
          </cell>
          <cell r="F653">
            <v>0</v>
          </cell>
          <cell r="G653">
            <v>264.12372000000005</v>
          </cell>
          <cell r="H653">
            <v>89.802064800000025</v>
          </cell>
          <cell r="I653">
            <v>353.92578480000009</v>
          </cell>
          <cell r="J653">
            <v>53.08886772000001</v>
          </cell>
          <cell r="K653">
            <v>407.01465252000008</v>
          </cell>
          <cell r="L653">
            <v>488.41758302400012</v>
          </cell>
          <cell r="M653">
            <v>267.315</v>
          </cell>
          <cell r="N653">
            <v>267</v>
          </cell>
          <cell r="O653">
            <v>6.4999999999999991</v>
          </cell>
        </row>
        <row r="654">
          <cell r="A654">
            <v>60000482</v>
          </cell>
          <cell r="B654" t="str">
            <v>Определение жира в природной, сточной воде</v>
          </cell>
          <cell r="C654">
            <v>373</v>
          </cell>
          <cell r="D654">
            <v>1.75</v>
          </cell>
          <cell r="E654">
            <v>154.07217000000003</v>
          </cell>
          <cell r="F654">
            <v>52.734000000000002</v>
          </cell>
          <cell r="G654">
            <v>206.80617000000004</v>
          </cell>
          <cell r="H654">
            <v>70.314097800000013</v>
          </cell>
          <cell r="I654">
            <v>277.12026780000008</v>
          </cell>
          <cell r="J654">
            <v>41.56804017000001</v>
          </cell>
          <cell r="K654">
            <v>318.6883079700001</v>
          </cell>
          <cell r="L654">
            <v>382.42596956400013</v>
          </cell>
          <cell r="M654">
            <v>397.245</v>
          </cell>
          <cell r="N654">
            <v>397</v>
          </cell>
          <cell r="O654">
            <v>6.5000000000000018</v>
          </cell>
        </row>
        <row r="655">
          <cell r="A655">
            <v>60000484</v>
          </cell>
          <cell r="B655" t="str">
            <v>Определение прозрачности и температуры в природной, сточной воде</v>
          </cell>
          <cell r="C655">
            <v>249</v>
          </cell>
          <cell r="D655">
            <v>0.25</v>
          </cell>
          <cell r="E655">
            <v>22.010310000000004</v>
          </cell>
          <cell r="F655">
            <v>103.73400000000001</v>
          </cell>
          <cell r="G655">
            <v>125.74431000000001</v>
          </cell>
          <cell r="H655">
            <v>42.753065400000004</v>
          </cell>
          <cell r="I655">
            <v>168.49737540000001</v>
          </cell>
          <cell r="J655">
            <v>25.274606309999999</v>
          </cell>
          <cell r="K655">
            <v>193.77198171000001</v>
          </cell>
          <cell r="L655">
            <v>232.52637805200001</v>
          </cell>
          <cell r="M655">
            <v>265.185</v>
          </cell>
          <cell r="N655">
            <v>265</v>
          </cell>
          <cell r="O655">
            <v>6.5</v>
          </cell>
        </row>
        <row r="656">
          <cell r="A656">
            <v>60000485</v>
          </cell>
          <cell r="B656" t="str">
            <v>Определение щелочности в природной, сточной воде</v>
          </cell>
          <cell r="C656">
            <v>141</v>
          </cell>
          <cell r="D656">
            <v>0.42</v>
          </cell>
          <cell r="E656">
            <v>36.977320800000001</v>
          </cell>
          <cell r="F656">
            <v>40.922399999999996</v>
          </cell>
          <cell r="G656">
            <v>77.899720799999997</v>
          </cell>
          <cell r="H656">
            <v>26.485905072000001</v>
          </cell>
          <cell r="I656">
            <v>104.38562587199999</v>
          </cell>
          <cell r="J656">
            <v>15.657843880799998</v>
          </cell>
          <cell r="K656">
            <v>120.04346975279999</v>
          </cell>
          <cell r="L656">
            <v>144.05216370336001</v>
          </cell>
          <cell r="M656">
            <v>150.16499999999999</v>
          </cell>
          <cell r="N656">
            <v>150</v>
          </cell>
          <cell r="O656">
            <v>6.4999999999999947</v>
          </cell>
        </row>
        <row r="657">
          <cell r="A657">
            <v>60000486</v>
          </cell>
          <cell r="B657" t="str">
            <v>Определение общей жёсткости в природной, сточной воде</v>
          </cell>
          <cell r="C657">
            <v>158</v>
          </cell>
          <cell r="D657">
            <v>1.17</v>
          </cell>
          <cell r="E657">
            <v>103.0082508</v>
          </cell>
          <cell r="F657">
            <v>0.37740000000000001</v>
          </cell>
          <cell r="G657">
            <v>103.38565079999999</v>
          </cell>
          <cell r="H657">
            <v>35.151121271999997</v>
          </cell>
          <cell r="I657">
            <v>138.53677207199999</v>
          </cell>
          <cell r="J657">
            <v>20.780515810799997</v>
          </cell>
          <cell r="K657">
            <v>159.31728788279997</v>
          </cell>
          <cell r="L657">
            <v>191.18074545935997</v>
          </cell>
          <cell r="M657">
            <v>168.27</v>
          </cell>
          <cell r="N657">
            <v>168</v>
          </cell>
          <cell r="O657">
            <v>6.5000000000000071</v>
          </cell>
        </row>
        <row r="658">
          <cell r="A658">
            <v>60000487</v>
          </cell>
          <cell r="B658" t="str">
            <v xml:space="preserve">Определение кальция в природной, сточной воде </v>
          </cell>
          <cell r="C658">
            <v>353</v>
          </cell>
          <cell r="D658">
            <v>0.67</v>
          </cell>
          <cell r="E658">
            <v>58.987630800000012</v>
          </cell>
          <cell r="F658">
            <v>105.50879999999999</v>
          </cell>
          <cell r="G658">
            <v>164.49643080000001</v>
          </cell>
          <cell r="H658">
            <v>55.928786472000006</v>
          </cell>
          <cell r="I658">
            <v>220.42521727200003</v>
          </cell>
          <cell r="J658">
            <v>33.063782590800002</v>
          </cell>
          <cell r="K658">
            <v>253.48899986280003</v>
          </cell>
          <cell r="L658">
            <v>304.18679983536003</v>
          </cell>
          <cell r="M658">
            <v>375.94499999999999</v>
          </cell>
          <cell r="N658">
            <v>376</v>
          </cell>
          <cell r="O658">
            <v>6.4999999999999973</v>
          </cell>
        </row>
        <row r="659">
          <cell r="A659">
            <v>60000488</v>
          </cell>
          <cell r="B659" t="str">
            <v>Определение мышьяка в природной, сточной воде</v>
          </cell>
          <cell r="C659">
            <v>463</v>
          </cell>
          <cell r="D659">
            <v>3.25</v>
          </cell>
          <cell r="E659">
            <v>286.13403000000005</v>
          </cell>
          <cell r="F659">
            <v>11.750399999999999</v>
          </cell>
          <cell r="G659">
            <v>297.88443000000007</v>
          </cell>
          <cell r="H659">
            <v>101.28070620000003</v>
          </cell>
          <cell r="I659">
            <v>399.16513620000012</v>
          </cell>
          <cell r="J659">
            <v>59.874770430000012</v>
          </cell>
          <cell r="K659">
            <v>459.03990663000013</v>
          </cell>
          <cell r="L659">
            <v>550.84788795600014</v>
          </cell>
          <cell r="M659">
            <v>493.09500000000003</v>
          </cell>
          <cell r="N659">
            <v>493</v>
          </cell>
          <cell r="O659">
            <v>6.5000000000000053</v>
          </cell>
        </row>
        <row r="660">
          <cell r="A660">
            <v>60000489</v>
          </cell>
          <cell r="B660" t="str">
            <v>Определение молибдена в природной, сточной воде</v>
          </cell>
          <cell r="C660">
            <v>392</v>
          </cell>
          <cell r="D660">
            <v>1.42</v>
          </cell>
          <cell r="E660">
            <v>125.0185608</v>
          </cell>
          <cell r="F660">
            <v>88.760400000000004</v>
          </cell>
          <cell r="G660">
            <v>213.77896079999999</v>
          </cell>
          <cell r="H660">
            <v>72.684846672000006</v>
          </cell>
          <cell r="I660">
            <v>286.46380747199998</v>
          </cell>
          <cell r="J660">
            <v>42.969571120799998</v>
          </cell>
          <cell r="K660">
            <v>329.43337859279995</v>
          </cell>
          <cell r="L660">
            <v>395.32005431135997</v>
          </cell>
          <cell r="M660">
            <v>417.48</v>
          </cell>
          <cell r="N660">
            <v>417</v>
          </cell>
          <cell r="O660">
            <v>6.5000000000000044</v>
          </cell>
        </row>
        <row r="661">
          <cell r="A661">
            <v>60000494</v>
          </cell>
          <cell r="B661" t="str">
            <v>Определение марганца в природной, сточной воде</v>
          </cell>
          <cell r="C661">
            <v>480</v>
          </cell>
          <cell r="D661">
            <v>3.42</v>
          </cell>
          <cell r="E661">
            <v>301.10104080000002</v>
          </cell>
          <cell r="F661">
            <v>26.805600000000002</v>
          </cell>
          <cell r="G661">
            <v>327.90664080000005</v>
          </cell>
          <cell r="H661">
            <v>111.48825787200002</v>
          </cell>
          <cell r="I661">
            <v>439.39489867200007</v>
          </cell>
          <cell r="J661">
            <v>65.909234800800007</v>
          </cell>
          <cell r="K661">
            <v>505.30413347280006</v>
          </cell>
          <cell r="L661">
            <v>606.3649601673601</v>
          </cell>
          <cell r="M661">
            <v>511.2</v>
          </cell>
          <cell r="N661">
            <v>511</v>
          </cell>
          <cell r="O661">
            <v>6.4999999999999973</v>
          </cell>
        </row>
        <row r="662">
          <cell r="A662">
            <v>60000495</v>
          </cell>
          <cell r="B662" t="str">
            <v>Определение растворённого кислорода в природной, сточной воде</v>
          </cell>
          <cell r="C662">
            <v>260</v>
          </cell>
          <cell r="D662">
            <v>0.67</v>
          </cell>
          <cell r="E662">
            <v>58.987630800000012</v>
          </cell>
          <cell r="F662">
            <v>68.360399999999998</v>
          </cell>
          <cell r="G662">
            <v>127.3480308</v>
          </cell>
          <cell r="H662">
            <v>43.298330472000004</v>
          </cell>
          <cell r="I662">
            <v>170.64636127200001</v>
          </cell>
          <cell r="J662">
            <v>25.596954190800002</v>
          </cell>
          <cell r="K662">
            <v>196.24331546280001</v>
          </cell>
          <cell r="L662">
            <v>235.49197855536002</v>
          </cell>
          <cell r="M662">
            <v>276.89999999999998</v>
          </cell>
          <cell r="N662">
            <v>277</v>
          </cell>
          <cell r="O662">
            <v>6.499999999999992</v>
          </cell>
        </row>
        <row r="663">
          <cell r="A663">
            <v>60000496</v>
          </cell>
          <cell r="B663" t="str">
            <v>Определение хрома  VI в природной, сточной воде</v>
          </cell>
          <cell r="C663">
            <v>327</v>
          </cell>
          <cell r="D663">
            <v>1.47</v>
          </cell>
          <cell r="E663">
            <v>129.42062280000002</v>
          </cell>
          <cell r="F663">
            <v>69.390600000000006</v>
          </cell>
          <cell r="G663">
            <v>198.81122280000002</v>
          </cell>
          <cell r="H663">
            <v>67.595815752000007</v>
          </cell>
          <cell r="I663">
            <v>266.40703855200002</v>
          </cell>
          <cell r="J663">
            <v>39.961055782800003</v>
          </cell>
          <cell r="K663">
            <v>306.36809433480005</v>
          </cell>
          <cell r="L663">
            <v>367.64171320176007</v>
          </cell>
          <cell r="M663">
            <v>348.255</v>
          </cell>
          <cell r="N663">
            <v>348</v>
          </cell>
          <cell r="O663">
            <v>6.4999999999999991</v>
          </cell>
        </row>
        <row r="664">
          <cell r="A664">
            <v>60000497</v>
          </cell>
          <cell r="B664" t="str">
            <v xml:space="preserve">Определение ртути в природной, сточной воде </v>
          </cell>
          <cell r="C664">
            <v>466</v>
          </cell>
          <cell r="D664">
            <v>2.42</v>
          </cell>
          <cell r="E664">
            <v>213.0598008</v>
          </cell>
          <cell r="F664">
            <v>25.948800000000002</v>
          </cell>
          <cell r="G664">
            <v>239.00860080000001</v>
          </cell>
          <cell r="H664">
            <v>81.262924272000006</v>
          </cell>
          <cell r="I664">
            <v>320.27152507200003</v>
          </cell>
          <cell r="J664">
            <v>48.0407287608</v>
          </cell>
          <cell r="K664">
            <v>368.31225383280002</v>
          </cell>
          <cell r="L664">
            <v>441.97470459936005</v>
          </cell>
          <cell r="M664">
            <v>496.29</v>
          </cell>
          <cell r="N664">
            <v>496</v>
          </cell>
          <cell r="O664">
            <v>6.5000000000000044</v>
          </cell>
        </row>
        <row r="665">
          <cell r="A665">
            <v>60000499</v>
          </cell>
          <cell r="B665" t="str">
            <v>Определение алюминия остаточного в природной, сточной воде</v>
          </cell>
          <cell r="C665">
            <v>527</v>
          </cell>
          <cell r="D665">
            <v>1.75</v>
          </cell>
          <cell r="E665">
            <v>154.07217000000003</v>
          </cell>
          <cell r="F665">
            <v>106.3044</v>
          </cell>
          <cell r="G665">
            <v>260.37657000000002</v>
          </cell>
          <cell r="H665">
            <v>88.528033800000017</v>
          </cell>
          <cell r="I665">
            <v>348.90460380000002</v>
          </cell>
          <cell r="J665">
            <v>52.335690570000004</v>
          </cell>
          <cell r="K665">
            <v>401.24029437000002</v>
          </cell>
          <cell r="L665">
            <v>481.488353244</v>
          </cell>
          <cell r="M665">
            <v>561.255</v>
          </cell>
          <cell r="N665">
            <v>561</v>
          </cell>
          <cell r="O665">
            <v>6.4999999999999991</v>
          </cell>
        </row>
        <row r="666">
          <cell r="A666">
            <v>60000500</v>
          </cell>
          <cell r="B666" t="str">
            <v>Определение полифосфатов, фосфатов в природной, сточной воде</v>
          </cell>
          <cell r="C666">
            <v>517</v>
          </cell>
          <cell r="D666">
            <v>2</v>
          </cell>
          <cell r="E666">
            <v>176.08248000000003</v>
          </cell>
          <cell r="F666">
            <v>106.03919999999999</v>
          </cell>
          <cell r="G666">
            <v>282.12168000000003</v>
          </cell>
          <cell r="H666">
            <v>95.92137120000001</v>
          </cell>
          <cell r="I666">
            <v>378.04305120000004</v>
          </cell>
          <cell r="J666">
            <v>56.706457680000007</v>
          </cell>
          <cell r="K666">
            <v>434.74950888000006</v>
          </cell>
          <cell r="L666">
            <v>521.69941065600005</v>
          </cell>
          <cell r="M666">
            <v>550.60500000000002</v>
          </cell>
          <cell r="N666">
            <v>551</v>
          </cell>
          <cell r="O666">
            <v>6.5000000000000027</v>
          </cell>
        </row>
        <row r="667">
          <cell r="A667">
            <v>60000501</v>
          </cell>
          <cell r="B667" t="str">
            <v xml:space="preserve">Определение бора в природной, сточной воде </v>
          </cell>
          <cell r="C667">
            <v>417</v>
          </cell>
          <cell r="D667">
            <v>2.42</v>
          </cell>
          <cell r="E667">
            <v>213.0598008</v>
          </cell>
          <cell r="F667">
            <v>3.9575999999999998</v>
          </cell>
          <cell r="G667">
            <v>217.01740080000002</v>
          </cell>
          <cell r="H667">
            <v>73.785916272000009</v>
          </cell>
          <cell r="I667">
            <v>290.80331707200003</v>
          </cell>
          <cell r="J667">
            <v>43.620497560800004</v>
          </cell>
          <cell r="K667">
            <v>334.42381463280003</v>
          </cell>
          <cell r="L667">
            <v>401.30857755936006</v>
          </cell>
          <cell r="M667">
            <v>444.10500000000002</v>
          </cell>
          <cell r="N667">
            <v>444</v>
          </cell>
          <cell r="O667">
            <v>6.5000000000000044</v>
          </cell>
        </row>
        <row r="668">
          <cell r="A668">
            <v>60000502</v>
          </cell>
          <cell r="B668" t="str">
            <v>Определение стронция в природной, сточной воде</v>
          </cell>
          <cell r="C668">
            <v>417</v>
          </cell>
          <cell r="D668">
            <v>1.42</v>
          </cell>
          <cell r="E668">
            <v>125.0185608</v>
          </cell>
          <cell r="F668">
            <v>107.04900000000001</v>
          </cell>
          <cell r="G668">
            <v>232.06756080000002</v>
          </cell>
          <cell r="H668">
            <v>78.902970672000009</v>
          </cell>
          <cell r="I668">
            <v>310.97053147200006</v>
          </cell>
          <cell r="J668">
            <v>46.645579720800008</v>
          </cell>
          <cell r="K668">
            <v>357.61611119280008</v>
          </cell>
          <cell r="L668">
            <v>429.13933343136011</v>
          </cell>
          <cell r="M668">
            <v>444.10500000000002</v>
          </cell>
          <cell r="N668">
            <v>444</v>
          </cell>
          <cell r="O668">
            <v>6.5000000000000044</v>
          </cell>
        </row>
        <row r="669">
          <cell r="A669">
            <v>60000483</v>
          </cell>
          <cell r="B669" t="str">
            <v>Определение цветности в природной, сточной воде</v>
          </cell>
          <cell r="C669">
            <v>139</v>
          </cell>
          <cell r="D669">
            <v>0.33</v>
          </cell>
          <cell r="E669">
            <v>29.053609200000004</v>
          </cell>
          <cell r="F669">
            <v>41.207999999999998</v>
          </cell>
          <cell r="G669">
            <v>70.261609200000009</v>
          </cell>
          <cell r="H669">
            <v>23.888947128000005</v>
          </cell>
          <cell r="I669">
            <v>94.150556328000022</v>
          </cell>
          <cell r="J669">
            <v>14.122583449200002</v>
          </cell>
          <cell r="K669">
            <v>108.27313977720003</v>
          </cell>
          <cell r="L669">
            <v>129.92776773264004</v>
          </cell>
          <cell r="M669">
            <v>148.035</v>
          </cell>
          <cell r="N669">
            <v>148</v>
          </cell>
          <cell r="O669">
            <v>6.4999999999999973</v>
          </cell>
        </row>
        <row r="670">
          <cell r="A670">
            <v>60000675</v>
          </cell>
          <cell r="B670" t="str">
            <v>Определение лития в водах (ААС методом)</v>
          </cell>
          <cell r="C670">
            <v>537</v>
          </cell>
          <cell r="D670">
            <v>2.5</v>
          </cell>
          <cell r="E670">
            <v>220.10310000000001</v>
          </cell>
          <cell r="F670">
            <v>61.863</v>
          </cell>
          <cell r="G670">
            <v>281.96609999999998</v>
          </cell>
          <cell r="H670">
            <v>95.868474000000006</v>
          </cell>
          <cell r="I670">
            <v>377.83457399999998</v>
          </cell>
          <cell r="J670">
            <v>56.675186099999998</v>
          </cell>
          <cell r="K670">
            <v>434.50976009999999</v>
          </cell>
          <cell r="L670">
            <v>521.41171211999995</v>
          </cell>
          <cell r="M670">
            <v>571.90499999999997</v>
          </cell>
          <cell r="N670">
            <v>572</v>
          </cell>
          <cell r="O670">
            <v>6.4999999999999947</v>
          </cell>
        </row>
        <row r="671">
          <cell r="A671">
            <v>60000679</v>
          </cell>
          <cell r="B671" t="str">
            <v>Исследования воды природной на содержание гидрокарбонатов</v>
          </cell>
          <cell r="C671">
            <v>529</v>
          </cell>
          <cell r="D671">
            <v>2.4166666666666665</v>
          </cell>
          <cell r="E671">
            <v>212.76633000000001</v>
          </cell>
          <cell r="F671">
            <v>3.1313999999999997</v>
          </cell>
          <cell r="G671">
            <v>215.89773000000002</v>
          </cell>
          <cell r="H671">
            <v>73.40522820000001</v>
          </cell>
          <cell r="I671">
            <v>289.30295820000003</v>
          </cell>
          <cell r="J671">
            <v>43.395443730000004</v>
          </cell>
          <cell r="K671">
            <v>332.69840193000005</v>
          </cell>
          <cell r="L671">
            <v>399.23808231600003</v>
          </cell>
          <cell r="M671">
            <v>563.38499999999999</v>
          </cell>
          <cell r="N671">
            <v>563</v>
          </cell>
          <cell r="O671">
            <v>6.4999999999999991</v>
          </cell>
        </row>
        <row r="672">
          <cell r="A672">
            <v>60000680</v>
          </cell>
          <cell r="B672" t="str">
            <v>Исследования воды природной на содержание карбонатов</v>
          </cell>
          <cell r="C672">
            <v>329</v>
          </cell>
          <cell r="D672">
            <v>2.4166666666666665</v>
          </cell>
          <cell r="E672">
            <v>212.76633000000001</v>
          </cell>
          <cell r="F672">
            <v>3.1313999999999997</v>
          </cell>
          <cell r="G672">
            <v>215.89773000000002</v>
          </cell>
          <cell r="H672">
            <v>73.40522820000001</v>
          </cell>
          <cell r="I672">
            <v>289.30295820000003</v>
          </cell>
          <cell r="J672">
            <v>43.395443730000004</v>
          </cell>
          <cell r="K672">
            <v>332.69840193000005</v>
          </cell>
          <cell r="L672">
            <v>399.23808231600003</v>
          </cell>
          <cell r="M672">
            <v>350.38499999999999</v>
          </cell>
          <cell r="N672">
            <v>350</v>
          </cell>
          <cell r="O672">
            <v>6.4999999999999973</v>
          </cell>
        </row>
        <row r="673">
          <cell r="A673">
            <v>60000681</v>
          </cell>
          <cell r="B673" t="str">
            <v>Исследования воды природной на содержание плавающих примесей</v>
          </cell>
          <cell r="C673">
            <v>102</v>
          </cell>
          <cell r="D673">
            <v>0.2</v>
          </cell>
          <cell r="E673">
            <v>17.608248000000003</v>
          </cell>
          <cell r="F673">
            <v>37.383000000000003</v>
          </cell>
          <cell r="G673">
            <v>54.991248000000006</v>
          </cell>
          <cell r="H673">
            <v>18.697024320000004</v>
          </cell>
          <cell r="I673">
            <v>73.68827232000001</v>
          </cell>
          <cell r="J673">
            <v>11.053240848000002</v>
          </cell>
          <cell r="K673">
            <v>84.741513168000012</v>
          </cell>
          <cell r="L673">
            <v>101.68981580160002</v>
          </cell>
          <cell r="M673">
            <v>108.63</v>
          </cell>
          <cell r="N673">
            <v>109</v>
          </cell>
          <cell r="O673">
            <v>6.4999999999999964</v>
          </cell>
        </row>
        <row r="674">
          <cell r="A674" t="str">
            <v>Определение органолептических и химических показателей дистиллированной воды</v>
          </cell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</row>
        <row r="675">
          <cell r="A675">
            <v>60000661</v>
          </cell>
          <cell r="B675" t="str">
            <v>Определение рН в дистиллированной воде</v>
          </cell>
          <cell r="C675">
            <v>256</v>
          </cell>
          <cell r="D675">
            <v>1.2</v>
          </cell>
          <cell r="E675">
            <v>105.64948800000001</v>
          </cell>
          <cell r="F675">
            <v>21.583200000000001</v>
          </cell>
          <cell r="G675">
            <v>127.23268800000001</v>
          </cell>
          <cell r="H675">
            <v>43.259113920000004</v>
          </cell>
          <cell r="I675">
            <v>170.49180192</v>
          </cell>
          <cell r="J675">
            <v>25.573770287999999</v>
          </cell>
          <cell r="K675">
            <v>196.06557220799999</v>
          </cell>
          <cell r="L675">
            <v>235.27868664959999</v>
          </cell>
          <cell r="M675">
            <v>272.64</v>
          </cell>
          <cell r="N675">
            <v>273</v>
          </cell>
          <cell r="O675">
            <v>6.4999999999999947</v>
          </cell>
        </row>
        <row r="676">
          <cell r="A676">
            <v>60000991</v>
          </cell>
          <cell r="B676" t="str">
            <v>Определение сухого остатка после выпаривания в дистиллированной воде</v>
          </cell>
          <cell r="C676">
            <v>417</v>
          </cell>
          <cell r="D676">
            <v>3</v>
          </cell>
          <cell r="E676">
            <v>264.12372000000005</v>
          </cell>
          <cell r="F676">
            <v>0</v>
          </cell>
          <cell r="G676">
            <v>264.12372000000005</v>
          </cell>
          <cell r="H676">
            <v>89.802064800000025</v>
          </cell>
          <cell r="I676">
            <v>353.92578480000009</v>
          </cell>
          <cell r="J676">
            <v>53.08886772000001</v>
          </cell>
          <cell r="K676">
            <v>407.01465252000008</v>
          </cell>
          <cell r="L676">
            <v>488.41758302400012</v>
          </cell>
          <cell r="M676">
            <v>444.10500000000002</v>
          </cell>
          <cell r="N676">
            <v>444</v>
          </cell>
          <cell r="O676">
            <v>6.5000000000000044</v>
          </cell>
        </row>
        <row r="677">
          <cell r="A677">
            <v>60000992</v>
          </cell>
          <cell r="B677" t="str">
            <v>Определение аммиака и солей аммония в дистиллированной воде</v>
          </cell>
          <cell r="C677">
            <v>133</v>
          </cell>
          <cell r="D677">
            <v>0.5</v>
          </cell>
          <cell r="E677">
            <v>44.020620000000008</v>
          </cell>
          <cell r="F677">
            <v>24.6432</v>
          </cell>
          <cell r="G677">
            <v>68.663820000000015</v>
          </cell>
          <cell r="H677">
            <v>23.345698800000008</v>
          </cell>
          <cell r="I677">
            <v>92.009518800000023</v>
          </cell>
          <cell r="J677">
            <v>13.801427820000002</v>
          </cell>
          <cell r="K677">
            <v>105.81094662000002</v>
          </cell>
          <cell r="L677">
            <v>126.97313594400003</v>
          </cell>
          <cell r="M677">
            <v>141.64500000000001</v>
          </cell>
          <cell r="N677">
            <v>142</v>
          </cell>
          <cell r="O677">
            <v>6.5000000000000071</v>
          </cell>
        </row>
        <row r="678">
          <cell r="A678">
            <v>60000993</v>
          </cell>
          <cell r="B678" t="str">
            <v>Определение нитратов в дистиллированной воде</v>
          </cell>
          <cell r="C678">
            <v>175</v>
          </cell>
          <cell r="D678">
            <v>0.67</v>
          </cell>
          <cell r="E678">
            <v>58.987630800000012</v>
          </cell>
          <cell r="F678">
            <v>34.231200000000001</v>
          </cell>
          <cell r="G678">
            <v>93.218830800000006</v>
          </cell>
          <cell r="H678">
            <v>31.694402472000004</v>
          </cell>
          <cell r="I678">
            <v>124.91323327200001</v>
          </cell>
          <cell r="J678">
            <v>18.7369849908</v>
          </cell>
          <cell r="K678">
            <v>143.65021826280002</v>
          </cell>
          <cell r="L678">
            <v>172.38026191536002</v>
          </cell>
          <cell r="M678">
            <v>186.375</v>
          </cell>
          <cell r="N678">
            <v>186</v>
          </cell>
          <cell r="O678">
            <v>6.5</v>
          </cell>
        </row>
        <row r="679">
          <cell r="A679">
            <v>60000994</v>
          </cell>
          <cell r="B679" t="str">
            <v>Определение сульфатов в дистиллированной воде</v>
          </cell>
          <cell r="C679">
            <v>194</v>
          </cell>
          <cell r="D679">
            <v>0.67</v>
          </cell>
          <cell r="E679">
            <v>58.987630800000012</v>
          </cell>
          <cell r="F679">
            <v>45.369599999999998</v>
          </cell>
          <cell r="G679">
            <v>104.35723080000001</v>
          </cell>
          <cell r="H679">
            <v>35.481458472000007</v>
          </cell>
          <cell r="I679">
            <v>139.83868927200001</v>
          </cell>
          <cell r="J679">
            <v>20.975803390799999</v>
          </cell>
          <cell r="K679">
            <v>160.81449266280001</v>
          </cell>
          <cell r="L679">
            <v>192.97739119536001</v>
          </cell>
          <cell r="M679">
            <v>206.61</v>
          </cell>
          <cell r="N679">
            <v>207</v>
          </cell>
          <cell r="O679">
            <v>6.5000000000000071</v>
          </cell>
        </row>
        <row r="680">
          <cell r="A680">
            <v>60000995</v>
          </cell>
          <cell r="B680" t="str">
            <v>Определение хлоридов в дистиллированной воде</v>
          </cell>
          <cell r="C680">
            <v>175</v>
          </cell>
          <cell r="D680">
            <v>0.67</v>
          </cell>
          <cell r="E680">
            <v>58.987630800000012</v>
          </cell>
          <cell r="F680">
            <v>34.700400000000002</v>
          </cell>
          <cell r="G680">
            <v>93.688030800000007</v>
          </cell>
          <cell r="H680">
            <v>31.853930472000005</v>
          </cell>
          <cell r="I680">
            <v>125.54196127200001</v>
          </cell>
          <cell r="J680">
            <v>18.831294190800001</v>
          </cell>
          <cell r="K680">
            <v>144.37325546280002</v>
          </cell>
          <cell r="L680">
            <v>173.24790655536003</v>
          </cell>
          <cell r="M680">
            <v>186.375</v>
          </cell>
          <cell r="N680">
            <v>186</v>
          </cell>
          <cell r="O680">
            <v>6.5</v>
          </cell>
        </row>
        <row r="681">
          <cell r="A681">
            <v>60000996</v>
          </cell>
          <cell r="B681" t="str">
            <v>Определение алюминия в дистиллированной воде</v>
          </cell>
          <cell r="C681">
            <v>175</v>
          </cell>
          <cell r="D681">
            <v>0.67</v>
          </cell>
          <cell r="E681">
            <v>58.987630800000012</v>
          </cell>
          <cell r="F681">
            <v>34.527000000000001</v>
          </cell>
          <cell r="G681">
            <v>93.51463080000002</v>
          </cell>
          <cell r="H681">
            <v>31.79497447200001</v>
          </cell>
          <cell r="I681">
            <v>125.30960527200003</v>
          </cell>
          <cell r="J681">
            <v>18.796440790800002</v>
          </cell>
          <cell r="K681">
            <v>144.10604606280003</v>
          </cell>
          <cell r="L681">
            <v>172.92725527536004</v>
          </cell>
          <cell r="M681">
            <v>186.375</v>
          </cell>
          <cell r="N681">
            <v>186</v>
          </cell>
          <cell r="O681">
            <v>6.5</v>
          </cell>
        </row>
        <row r="682">
          <cell r="A682">
            <v>60000997</v>
          </cell>
          <cell r="B682" t="str">
            <v>Определение железа в дистиллированной воде</v>
          </cell>
          <cell r="C682">
            <v>137</v>
          </cell>
          <cell r="D682">
            <v>0.5</v>
          </cell>
          <cell r="E682">
            <v>44.020620000000008</v>
          </cell>
          <cell r="F682">
            <v>27.723600000000001</v>
          </cell>
          <cell r="G682">
            <v>71.744220000000013</v>
          </cell>
          <cell r="H682">
            <v>24.393034800000006</v>
          </cell>
          <cell r="I682">
            <v>96.137254800000022</v>
          </cell>
          <cell r="J682">
            <v>14.420588220000003</v>
          </cell>
          <cell r="K682">
            <v>110.55784302000002</v>
          </cell>
          <cell r="L682">
            <v>132.66941162400002</v>
          </cell>
          <cell r="M682">
            <v>145.905</v>
          </cell>
          <cell r="N682">
            <v>146</v>
          </cell>
          <cell r="O682">
            <v>6.5</v>
          </cell>
        </row>
        <row r="683">
          <cell r="A683">
            <v>60000998</v>
          </cell>
          <cell r="B683" t="str">
            <v>Определение кальция в дистиллированной воде</v>
          </cell>
          <cell r="C683">
            <v>133</v>
          </cell>
          <cell r="D683">
            <v>0.5</v>
          </cell>
          <cell r="E683">
            <v>44.020620000000008</v>
          </cell>
          <cell r="F683">
            <v>24.949200000000001</v>
          </cell>
          <cell r="G683">
            <v>68.969820000000013</v>
          </cell>
          <cell r="H683">
            <v>23.449738800000006</v>
          </cell>
          <cell r="I683">
            <v>92.419558800000019</v>
          </cell>
          <cell r="J683">
            <v>13.862933820000002</v>
          </cell>
          <cell r="K683">
            <v>106.28249262000003</v>
          </cell>
          <cell r="L683">
            <v>127.53899114400004</v>
          </cell>
          <cell r="M683">
            <v>141.64500000000001</v>
          </cell>
          <cell r="N683">
            <v>142</v>
          </cell>
          <cell r="O683">
            <v>6.5000000000000071</v>
          </cell>
        </row>
        <row r="684">
          <cell r="A684">
            <v>60000999</v>
          </cell>
          <cell r="B684" t="str">
            <v>Определение меди в дистиллированной воде</v>
          </cell>
          <cell r="C684">
            <v>157</v>
          </cell>
          <cell r="D684">
            <v>0.5</v>
          </cell>
          <cell r="E684">
            <v>44.020620000000008</v>
          </cell>
          <cell r="F684">
            <v>42.605400000000003</v>
          </cell>
          <cell r="G684">
            <v>86.626020000000011</v>
          </cell>
          <cell r="H684">
            <v>29.452846800000007</v>
          </cell>
          <cell r="I684">
            <v>116.07886680000001</v>
          </cell>
          <cell r="J684">
            <v>17.41183002</v>
          </cell>
          <cell r="K684">
            <v>133.49069682000001</v>
          </cell>
          <cell r="L684">
            <v>160.18883618400002</v>
          </cell>
          <cell r="M684">
            <v>167.20500000000001</v>
          </cell>
          <cell r="N684">
            <v>167</v>
          </cell>
          <cell r="O684">
            <v>6.5000000000000089</v>
          </cell>
        </row>
        <row r="685">
          <cell r="A685">
            <v>60001000</v>
          </cell>
          <cell r="B685" t="str">
            <v>Определение свинца в дистиллированной воде</v>
          </cell>
          <cell r="C685">
            <v>157</v>
          </cell>
          <cell r="D685">
            <v>0.5</v>
          </cell>
          <cell r="E685">
            <v>44.020620000000008</v>
          </cell>
          <cell r="F685">
            <v>34.802399999999999</v>
          </cell>
          <cell r="G685">
            <v>78.823020000000014</v>
          </cell>
          <cell r="H685">
            <v>26.799826800000005</v>
          </cell>
          <cell r="I685">
            <v>105.62284680000002</v>
          </cell>
          <cell r="J685">
            <v>15.843427020000002</v>
          </cell>
          <cell r="K685">
            <v>121.46627382000003</v>
          </cell>
          <cell r="L685">
            <v>145.75952858400004</v>
          </cell>
          <cell r="M685">
            <v>167.20500000000001</v>
          </cell>
          <cell r="N685">
            <v>167</v>
          </cell>
          <cell r="O685">
            <v>6.5000000000000089</v>
          </cell>
        </row>
        <row r="686">
          <cell r="A686">
            <v>60001001</v>
          </cell>
          <cell r="B686" t="str">
            <v>Определение цинка в дистиллированной воде</v>
          </cell>
          <cell r="C686">
            <v>157</v>
          </cell>
          <cell r="D686">
            <v>0.5</v>
          </cell>
          <cell r="E686">
            <v>44.020620000000008</v>
          </cell>
          <cell r="F686">
            <v>34.455600000000004</v>
          </cell>
          <cell r="G686">
            <v>78.476220000000012</v>
          </cell>
          <cell r="H686">
            <v>26.681914800000005</v>
          </cell>
          <cell r="I686">
            <v>105.15813480000001</v>
          </cell>
          <cell r="J686">
            <v>15.773720220000001</v>
          </cell>
          <cell r="K686">
            <v>120.93185502000001</v>
          </cell>
          <cell r="L686">
            <v>145.11822602400002</v>
          </cell>
          <cell r="M686">
            <v>167.20500000000001</v>
          </cell>
          <cell r="N686">
            <v>167</v>
          </cell>
          <cell r="O686">
            <v>6.5000000000000089</v>
          </cell>
        </row>
        <row r="687">
          <cell r="A687">
            <v>60000676</v>
          </cell>
          <cell r="B687" t="str">
            <v>Исследования воды питьевой на содержание суммы NO2 и NO3</v>
          </cell>
          <cell r="C687">
            <v>406</v>
          </cell>
          <cell r="D687">
            <v>4.333333333333333</v>
          </cell>
          <cell r="E687">
            <v>381.51204000000001</v>
          </cell>
          <cell r="F687">
            <v>23.398800000000001</v>
          </cell>
          <cell r="G687">
            <v>404.91084000000001</v>
          </cell>
          <cell r="H687">
            <v>137.66968560000001</v>
          </cell>
          <cell r="I687">
            <v>542.58052559999999</v>
          </cell>
          <cell r="J687">
            <v>81.387078840000001</v>
          </cell>
          <cell r="K687">
            <v>623.96760443999995</v>
          </cell>
          <cell r="L687">
            <v>748.76112532799993</v>
          </cell>
          <cell r="M687">
            <v>432.39</v>
          </cell>
          <cell r="N687">
            <v>432</v>
          </cell>
          <cell r="O687">
            <v>6.4999999999999964</v>
          </cell>
        </row>
        <row r="688">
          <cell r="A688">
            <v>60000677</v>
          </cell>
          <cell r="B688" t="str">
            <v>Исследования воды питьевой на содержание гидрокарбонатов</v>
          </cell>
          <cell r="C688">
            <v>453</v>
          </cell>
          <cell r="D688">
            <v>2.25</v>
          </cell>
          <cell r="E688">
            <v>198.09279000000001</v>
          </cell>
          <cell r="F688">
            <v>33.731400000000001</v>
          </cell>
          <cell r="G688">
            <v>231.82419000000002</v>
          </cell>
          <cell r="H688">
            <v>78.820224600000017</v>
          </cell>
          <cell r="I688">
            <v>310.6444146</v>
          </cell>
          <cell r="J688">
            <v>46.596662189999996</v>
          </cell>
          <cell r="K688">
            <v>357.24107679000002</v>
          </cell>
          <cell r="L688">
            <v>428.68929214800005</v>
          </cell>
          <cell r="M688">
            <v>482.44499999999999</v>
          </cell>
          <cell r="N688">
            <v>482</v>
          </cell>
          <cell r="O688">
            <v>6.4999999999999991</v>
          </cell>
        </row>
        <row r="689">
          <cell r="A689">
            <v>60000678</v>
          </cell>
          <cell r="B689" t="str">
            <v>Исследования воды питьевой на содержание карбонатов</v>
          </cell>
          <cell r="C689">
            <v>411</v>
          </cell>
          <cell r="D689">
            <v>2.25</v>
          </cell>
          <cell r="E689">
            <v>198.09279000000001</v>
          </cell>
          <cell r="F689">
            <v>3.1313999999999997</v>
          </cell>
          <cell r="G689">
            <v>201.22419000000002</v>
          </cell>
          <cell r="H689">
            <v>68.416224600000007</v>
          </cell>
          <cell r="I689">
            <v>269.64041460000004</v>
          </cell>
          <cell r="J689">
            <v>40.446062190000006</v>
          </cell>
          <cell r="K689">
            <v>310.08647679000006</v>
          </cell>
          <cell r="L689">
            <v>372.10377214800008</v>
          </cell>
          <cell r="M689">
            <v>437.71499999999997</v>
          </cell>
          <cell r="N689">
            <v>438</v>
          </cell>
          <cell r="O689">
            <v>6.4999999999999929</v>
          </cell>
        </row>
        <row r="690">
          <cell r="A690">
            <v>60000682</v>
          </cell>
          <cell r="B690" t="str">
            <v>Исследования воды питьевой на содержание озона</v>
          </cell>
          <cell r="C690">
            <v>405</v>
          </cell>
          <cell r="D690">
            <v>2.25</v>
          </cell>
          <cell r="E690">
            <v>198.09279000000001</v>
          </cell>
          <cell r="F690">
            <v>0</v>
          </cell>
          <cell r="G690">
            <v>198.09279000000001</v>
          </cell>
          <cell r="H690">
            <v>67.351548600000001</v>
          </cell>
          <cell r="I690">
            <v>265.44433860000004</v>
          </cell>
          <cell r="J690">
            <v>39.816650790000004</v>
          </cell>
          <cell r="K690">
            <v>305.26098939000002</v>
          </cell>
          <cell r="L690">
            <v>366.31318726800004</v>
          </cell>
          <cell r="M690">
            <v>431.32499999999999</v>
          </cell>
          <cell r="N690">
            <v>431</v>
          </cell>
          <cell r="O690">
            <v>6.4999999999999973</v>
          </cell>
        </row>
        <row r="691">
          <cell r="A691">
            <v>60001002</v>
          </cell>
          <cell r="B691" t="str">
            <v>Определение веществ, восстанавливающих перманганат калия в дистиллированной воде</v>
          </cell>
          <cell r="C691">
            <v>149</v>
          </cell>
          <cell r="D691">
            <v>0.5</v>
          </cell>
          <cell r="E691">
            <v>44.020620000000008</v>
          </cell>
          <cell r="F691">
            <v>31.038599999999999</v>
          </cell>
          <cell r="G691">
            <v>75.05922000000001</v>
          </cell>
          <cell r="H691">
            <v>25.520134800000005</v>
          </cell>
          <cell r="I691">
            <v>100.57935480000002</v>
          </cell>
          <cell r="J691">
            <v>15.086903220000002</v>
          </cell>
          <cell r="K691">
            <v>115.66625802000001</v>
          </cell>
          <cell r="L691">
            <v>138.79950962400002</v>
          </cell>
          <cell r="M691">
            <v>158.685</v>
          </cell>
          <cell r="N691">
            <v>159</v>
          </cell>
          <cell r="O691">
            <v>6.5000000000000018</v>
          </cell>
        </row>
        <row r="692">
          <cell r="A692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</row>
        <row r="693">
          <cell r="A693">
            <v>60000503</v>
          </cell>
          <cell r="B693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693">
            <v>698</v>
          </cell>
          <cell r="D693">
            <v>5</v>
          </cell>
          <cell r="E693">
            <v>440.20620000000002</v>
          </cell>
          <cell r="F693">
            <v>164.58720000000002</v>
          </cell>
          <cell r="G693">
            <v>604.79340000000002</v>
          </cell>
          <cell r="H693">
            <v>205.62975600000001</v>
          </cell>
          <cell r="I693">
            <v>810.42315600000006</v>
          </cell>
          <cell r="J693">
            <v>121.56347340000001</v>
          </cell>
          <cell r="K693">
            <v>931.98662940000008</v>
          </cell>
          <cell r="L693">
            <v>1118.38395528</v>
          </cell>
          <cell r="M693">
            <v>743.37</v>
          </cell>
          <cell r="N693">
            <v>743</v>
          </cell>
          <cell r="O693">
            <v>6.5</v>
          </cell>
        </row>
        <row r="694">
          <cell r="A694">
            <v>60000504</v>
          </cell>
          <cell r="B694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694">
            <v>698</v>
          </cell>
          <cell r="D694">
            <v>5</v>
          </cell>
          <cell r="E694">
            <v>440.20620000000002</v>
          </cell>
          <cell r="F694">
            <v>121.30860000000001</v>
          </cell>
          <cell r="G694">
            <v>561.51480000000004</v>
          </cell>
          <cell r="H694">
            <v>190.91503200000002</v>
          </cell>
          <cell r="I694">
            <v>752.42983200000003</v>
          </cell>
          <cell r="J694">
            <v>112.8644748</v>
          </cell>
          <cell r="K694">
            <v>865.29430680000007</v>
          </cell>
          <cell r="L694">
            <v>1038.3531681600002</v>
          </cell>
          <cell r="M694">
            <v>743.37</v>
          </cell>
          <cell r="N694">
            <v>743</v>
          </cell>
          <cell r="O694">
            <v>6.5</v>
          </cell>
        </row>
        <row r="695">
          <cell r="A695">
            <v>60000505</v>
          </cell>
          <cell r="B695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695">
            <v>850</v>
          </cell>
          <cell r="D695">
            <v>6</v>
          </cell>
          <cell r="E695">
            <v>528.2474400000001</v>
          </cell>
          <cell r="F695">
            <v>124.746</v>
          </cell>
          <cell r="G695">
            <v>652.99344000000008</v>
          </cell>
          <cell r="H695">
            <v>222.01776960000004</v>
          </cell>
          <cell r="I695">
            <v>875.01120960000014</v>
          </cell>
          <cell r="J695">
            <v>131.25168144000003</v>
          </cell>
          <cell r="K695">
            <v>1006.2628910400001</v>
          </cell>
          <cell r="L695">
            <v>1207.515469248</v>
          </cell>
          <cell r="M695">
            <v>905.25</v>
          </cell>
          <cell r="N695">
            <v>905</v>
          </cell>
          <cell r="O695">
            <v>6.5</v>
          </cell>
        </row>
        <row r="696">
          <cell r="A696">
            <v>60000507</v>
          </cell>
          <cell r="B696" t="str">
            <v>Определение одного пестицида в продуктах питания и продовольственное сырье методом тонкослойной хроматографии</v>
          </cell>
          <cell r="C696">
            <v>889</v>
          </cell>
          <cell r="D696">
            <v>6</v>
          </cell>
          <cell r="E696">
            <v>528.2474400000001</v>
          </cell>
          <cell r="F696">
            <v>56.028599999999997</v>
          </cell>
          <cell r="G696">
            <v>584.27604000000008</v>
          </cell>
          <cell r="H696">
            <v>198.65385360000005</v>
          </cell>
          <cell r="I696">
            <v>782.92989360000013</v>
          </cell>
          <cell r="J696">
            <v>117.43948404000001</v>
          </cell>
          <cell r="K696">
            <v>900.36937764000015</v>
          </cell>
          <cell r="L696">
            <v>1080.4432531680002</v>
          </cell>
          <cell r="M696">
            <v>946.78499999999997</v>
          </cell>
          <cell r="N696">
            <v>947</v>
          </cell>
          <cell r="O696">
            <v>6.4999999999999964</v>
          </cell>
        </row>
        <row r="697">
          <cell r="A697">
            <v>60000508</v>
          </cell>
          <cell r="B697" t="str">
            <v>Определение одного пестицида в продуктах питания и продовольственное сырье методом газожидкостной хроматографии</v>
          </cell>
          <cell r="C697">
            <v>1015</v>
          </cell>
          <cell r="D697">
            <v>7.2</v>
          </cell>
          <cell r="E697">
            <v>633.89692800000012</v>
          </cell>
          <cell r="F697">
            <v>107.9568</v>
          </cell>
          <cell r="G697">
            <v>741.85372800000016</v>
          </cell>
          <cell r="H697">
            <v>252.23026752000007</v>
          </cell>
          <cell r="I697">
            <v>994.08399552000026</v>
          </cell>
          <cell r="J697">
            <v>149.11259932800004</v>
          </cell>
          <cell r="K697">
            <v>1143.1965948480004</v>
          </cell>
          <cell r="L697">
            <v>1371.8359138176004</v>
          </cell>
          <cell r="M697">
            <v>1080.9749999999999</v>
          </cell>
          <cell r="N697">
            <v>1081</v>
          </cell>
          <cell r="O697">
            <v>6.4999999999999902</v>
          </cell>
        </row>
        <row r="698">
          <cell r="A698">
            <v>60000509</v>
          </cell>
          <cell r="B698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698">
            <v>863</v>
          </cell>
          <cell r="D698">
            <v>6</v>
          </cell>
          <cell r="E698">
            <v>528.2474400000001</v>
          </cell>
          <cell r="F698">
            <v>82.609799999999993</v>
          </cell>
          <cell r="G698">
            <v>610.85724000000005</v>
          </cell>
          <cell r="H698">
            <v>207.69146160000003</v>
          </cell>
          <cell r="I698">
            <v>818.54870160000007</v>
          </cell>
          <cell r="J698">
            <v>122.78230524</v>
          </cell>
          <cell r="K698">
            <v>941.3310068400001</v>
          </cell>
          <cell r="L698">
            <v>1129.5972082080002</v>
          </cell>
          <cell r="M698">
            <v>919.09500000000003</v>
          </cell>
          <cell r="N698">
            <v>919</v>
          </cell>
          <cell r="O698">
            <v>6.5000000000000027</v>
          </cell>
        </row>
        <row r="699">
          <cell r="A699">
            <v>60000510</v>
          </cell>
          <cell r="B699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699">
            <v>889</v>
          </cell>
          <cell r="D699">
            <v>6</v>
          </cell>
          <cell r="E699">
            <v>528.2474400000001</v>
          </cell>
          <cell r="F699">
            <v>107.79360000000001</v>
          </cell>
          <cell r="G699">
            <v>636.04104000000007</v>
          </cell>
          <cell r="H699">
            <v>216.25395360000005</v>
          </cell>
          <cell r="I699">
            <v>852.29499360000011</v>
          </cell>
          <cell r="J699">
            <v>127.84424904000001</v>
          </cell>
          <cell r="K699">
            <v>980.13924264000013</v>
          </cell>
          <cell r="L699">
            <v>1176.1670911680003</v>
          </cell>
          <cell r="M699">
            <v>946.78499999999997</v>
          </cell>
          <cell r="N699">
            <v>947</v>
          </cell>
          <cell r="O699">
            <v>6.4999999999999964</v>
          </cell>
        </row>
        <row r="700">
          <cell r="A700">
            <v>60000512</v>
          </cell>
          <cell r="B700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700">
            <v>1015</v>
          </cell>
          <cell r="D700">
            <v>7.2</v>
          </cell>
          <cell r="E700">
            <v>633.89692800000012</v>
          </cell>
          <cell r="F700">
            <v>187.21080000000001</v>
          </cell>
          <cell r="G700">
            <v>821.10772800000018</v>
          </cell>
          <cell r="H700">
            <v>279.17662752000007</v>
          </cell>
          <cell r="I700">
            <v>1100.2843555200002</v>
          </cell>
          <cell r="J700">
            <v>165.04265332800003</v>
          </cell>
          <cell r="K700">
            <v>1265.3270088480003</v>
          </cell>
          <cell r="L700">
            <v>1518.3924106176005</v>
          </cell>
          <cell r="M700">
            <v>1080.9749999999999</v>
          </cell>
          <cell r="N700">
            <v>1081</v>
          </cell>
          <cell r="O700">
            <v>6.4999999999999902</v>
          </cell>
        </row>
        <row r="701">
          <cell r="A701">
            <v>60000517</v>
          </cell>
          <cell r="B701" t="str">
            <v>Определение действующего вещества  в дезинфекционных  средствах (концентрированные эмульсии)</v>
          </cell>
          <cell r="C701">
            <v>754</v>
          </cell>
          <cell r="D701">
            <v>3</v>
          </cell>
          <cell r="E701">
            <v>264.12372000000005</v>
          </cell>
          <cell r="F701">
            <v>130.87620000000001</v>
          </cell>
          <cell r="G701">
            <v>394.99992000000009</v>
          </cell>
          <cell r="H701">
            <v>134.29997280000003</v>
          </cell>
          <cell r="I701">
            <v>529.29989280000018</v>
          </cell>
          <cell r="J701">
            <v>79.39498392000003</v>
          </cell>
          <cell r="K701">
            <v>608.69487672000025</v>
          </cell>
          <cell r="L701">
            <v>730.43385206400035</v>
          </cell>
          <cell r="M701">
            <v>803.01</v>
          </cell>
          <cell r="N701">
            <v>803</v>
          </cell>
          <cell r="O701">
            <v>6.4999999999999991</v>
          </cell>
        </row>
        <row r="702">
          <cell r="A702">
            <v>60000665</v>
          </cell>
          <cell r="B702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702">
            <v>1653</v>
          </cell>
          <cell r="D702">
            <v>7.2</v>
          </cell>
          <cell r="E702">
            <v>633.89692800000012</v>
          </cell>
          <cell r="F702">
            <v>577.60559999999998</v>
          </cell>
          <cell r="G702">
            <v>1211.502528</v>
          </cell>
          <cell r="H702">
            <v>411.91085952000003</v>
          </cell>
          <cell r="I702">
            <v>1623.41338752</v>
          </cell>
          <cell r="J702">
            <v>243.51200812799999</v>
          </cell>
          <cell r="K702">
            <v>1866.9253956479999</v>
          </cell>
          <cell r="L702">
            <v>2240.3104747776001</v>
          </cell>
          <cell r="M702">
            <v>1760.4449999999999</v>
          </cell>
          <cell r="N702">
            <v>1760</v>
          </cell>
          <cell r="O702">
            <v>6.4999999999999964</v>
          </cell>
        </row>
        <row r="703">
          <cell r="A703">
            <v>60000666</v>
          </cell>
          <cell r="B703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703">
            <v>1653</v>
          </cell>
          <cell r="D703">
            <v>7.2</v>
          </cell>
          <cell r="E703">
            <v>633.89692800000012</v>
          </cell>
          <cell r="F703">
            <v>577.60559999999998</v>
          </cell>
          <cell r="G703">
            <v>1211.502528</v>
          </cell>
          <cell r="H703">
            <v>411.91085952000003</v>
          </cell>
          <cell r="I703">
            <v>1623.41338752</v>
          </cell>
          <cell r="J703">
            <v>243.51200812799999</v>
          </cell>
          <cell r="K703">
            <v>1866.9253956479999</v>
          </cell>
          <cell r="L703">
            <v>2240.3104747776001</v>
          </cell>
          <cell r="M703">
            <v>1760.4449999999999</v>
          </cell>
          <cell r="N703">
            <v>1760</v>
          </cell>
          <cell r="O703">
            <v>6.4999999999999964</v>
          </cell>
        </row>
        <row r="704">
          <cell r="A704">
            <v>60000667</v>
          </cell>
          <cell r="B704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04">
            <v>1397</v>
          </cell>
          <cell r="D704">
            <v>6</v>
          </cell>
          <cell r="E704">
            <v>528.2474400000001</v>
          </cell>
          <cell r="F704">
            <v>462.51900000000001</v>
          </cell>
          <cell r="G704">
            <v>990.7664400000001</v>
          </cell>
          <cell r="H704">
            <v>336.86058960000008</v>
          </cell>
          <cell r="I704">
            <v>1327.6270296000002</v>
          </cell>
          <cell r="J704">
            <v>199.14405444000002</v>
          </cell>
          <cell r="K704">
            <v>1526.7710840400002</v>
          </cell>
          <cell r="L704">
            <v>1832.1253008480003</v>
          </cell>
          <cell r="M704">
            <v>1487.8050000000001</v>
          </cell>
          <cell r="N704">
            <v>1607</v>
          </cell>
          <cell r="O704">
            <v>6.5000000000000044</v>
          </cell>
        </row>
        <row r="705">
          <cell r="A705">
            <v>60000668</v>
          </cell>
          <cell r="B705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05">
            <v>1271</v>
          </cell>
          <cell r="D705">
            <v>6</v>
          </cell>
          <cell r="E705">
            <v>528.2474400000001</v>
          </cell>
          <cell r="F705">
            <v>462.96780000000001</v>
          </cell>
          <cell r="G705">
            <v>991.21524000000011</v>
          </cell>
          <cell r="H705">
            <v>337.01318160000005</v>
          </cell>
          <cell r="I705">
            <v>1328.2284216000003</v>
          </cell>
          <cell r="J705">
            <v>199.23426324000005</v>
          </cell>
          <cell r="K705">
            <v>1527.4626848400003</v>
          </cell>
          <cell r="L705">
            <v>1832.9552218080003</v>
          </cell>
          <cell r="M705">
            <v>1353.615</v>
          </cell>
          <cell r="N705">
            <v>1354</v>
          </cell>
          <cell r="O705">
            <v>6.5</v>
          </cell>
        </row>
        <row r="706">
          <cell r="A706" t="str">
            <v>Исследования почвы атомно-абсорбционным методом</v>
          </cell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</row>
        <row r="707">
          <cell r="A707">
            <v>60000518</v>
          </cell>
          <cell r="B707" t="str">
            <v>Исследование почвы  на содержание меди</v>
          </cell>
          <cell r="C707">
            <v>826</v>
          </cell>
          <cell r="D707">
            <v>5</v>
          </cell>
          <cell r="E707">
            <v>440.20620000000002</v>
          </cell>
          <cell r="F707">
            <v>9.9245999999999999</v>
          </cell>
          <cell r="G707">
            <v>450.13080000000002</v>
          </cell>
          <cell r="H707">
            <v>153.04447200000001</v>
          </cell>
          <cell r="I707">
            <v>603.17527200000006</v>
          </cell>
          <cell r="J707">
            <v>90.476290800000001</v>
          </cell>
          <cell r="K707">
            <v>693.65156280000008</v>
          </cell>
          <cell r="L707">
            <v>832.38187536000009</v>
          </cell>
          <cell r="M707">
            <v>879.69</v>
          </cell>
          <cell r="N707">
            <v>880</v>
          </cell>
          <cell r="O707">
            <v>6.5000000000000071</v>
          </cell>
        </row>
        <row r="708">
          <cell r="A708">
            <v>60000519</v>
          </cell>
          <cell r="B708" t="str">
            <v>Исследование почвы  на содержание свинца</v>
          </cell>
          <cell r="C708">
            <v>826</v>
          </cell>
          <cell r="D708">
            <v>5</v>
          </cell>
          <cell r="E708">
            <v>440.20620000000002</v>
          </cell>
          <cell r="F708">
            <v>9.9245999999999999</v>
          </cell>
          <cell r="G708">
            <v>450.13080000000002</v>
          </cell>
          <cell r="H708">
            <v>153.04447200000001</v>
          </cell>
          <cell r="I708">
            <v>603.17527200000006</v>
          </cell>
          <cell r="J708">
            <v>90.476290800000001</v>
          </cell>
          <cell r="K708">
            <v>693.65156280000008</v>
          </cell>
          <cell r="L708">
            <v>832.38187536000009</v>
          </cell>
          <cell r="M708">
            <v>879.69</v>
          </cell>
          <cell r="N708">
            <v>880</v>
          </cell>
          <cell r="O708">
            <v>6.5000000000000071</v>
          </cell>
        </row>
        <row r="709">
          <cell r="A709">
            <v>60000520</v>
          </cell>
          <cell r="B709" t="str">
            <v>Исследование почвы  на содержание никеля</v>
          </cell>
          <cell r="C709">
            <v>826</v>
          </cell>
          <cell r="D709">
            <v>5</v>
          </cell>
          <cell r="E709">
            <v>440.20620000000002</v>
          </cell>
          <cell r="F709">
            <v>9.9245999999999999</v>
          </cell>
          <cell r="G709">
            <v>450.13080000000002</v>
          </cell>
          <cell r="H709">
            <v>153.04447200000001</v>
          </cell>
          <cell r="I709">
            <v>603.17527200000006</v>
          </cell>
          <cell r="J709">
            <v>90.476290800000001</v>
          </cell>
          <cell r="K709">
            <v>693.65156280000008</v>
          </cell>
          <cell r="L709">
            <v>832.38187536000009</v>
          </cell>
          <cell r="M709">
            <v>879.69</v>
          </cell>
          <cell r="N709">
            <v>880</v>
          </cell>
          <cell r="O709">
            <v>6.5000000000000071</v>
          </cell>
        </row>
        <row r="710">
          <cell r="A710">
            <v>60000521</v>
          </cell>
          <cell r="B710" t="str">
            <v>Исследование почвы на содержание кадмия</v>
          </cell>
          <cell r="C710">
            <v>826</v>
          </cell>
          <cell r="D710">
            <v>5</v>
          </cell>
          <cell r="E710">
            <v>440.20620000000002</v>
          </cell>
          <cell r="F710">
            <v>9.9245999999999999</v>
          </cell>
          <cell r="G710">
            <v>450.13080000000002</v>
          </cell>
          <cell r="H710">
            <v>153.04447200000001</v>
          </cell>
          <cell r="I710">
            <v>603.17527200000006</v>
          </cell>
          <cell r="J710">
            <v>90.476290800000001</v>
          </cell>
          <cell r="K710">
            <v>693.65156280000008</v>
          </cell>
          <cell r="L710">
            <v>832.38187536000009</v>
          </cell>
          <cell r="M710">
            <v>879.69</v>
          </cell>
          <cell r="N710">
            <v>880</v>
          </cell>
          <cell r="O710">
            <v>6.5000000000000071</v>
          </cell>
        </row>
        <row r="711">
          <cell r="A711">
            <v>60000522</v>
          </cell>
          <cell r="B711" t="str">
            <v>Исследование почвы  на содержание цинка</v>
          </cell>
          <cell r="C711">
            <v>826</v>
          </cell>
          <cell r="D711">
            <v>5</v>
          </cell>
          <cell r="E711">
            <v>440.20620000000002</v>
          </cell>
          <cell r="F711">
            <v>9.9245999999999999</v>
          </cell>
          <cell r="G711">
            <v>450.13080000000002</v>
          </cell>
          <cell r="H711">
            <v>153.04447200000001</v>
          </cell>
          <cell r="I711">
            <v>603.17527200000006</v>
          </cell>
          <cell r="J711">
            <v>90.476290800000001</v>
          </cell>
          <cell r="K711">
            <v>693.65156280000008</v>
          </cell>
          <cell r="L711">
            <v>832.38187536000009</v>
          </cell>
          <cell r="M711">
            <v>879.69</v>
          </cell>
          <cell r="N711">
            <v>880</v>
          </cell>
          <cell r="O711">
            <v>6.5000000000000071</v>
          </cell>
        </row>
        <row r="712">
          <cell r="A712">
            <v>60000523</v>
          </cell>
          <cell r="B712" t="str">
            <v>Исследование почвы атомно-абсорционным методом на содержание хрома</v>
          </cell>
          <cell r="C712">
            <v>1005</v>
          </cell>
          <cell r="D712">
            <v>5</v>
          </cell>
          <cell r="E712">
            <v>440.20620000000002</v>
          </cell>
          <cell r="F712">
            <v>48.358199999999997</v>
          </cell>
          <cell r="G712">
            <v>488.56440000000003</v>
          </cell>
          <cell r="H712">
            <v>166.11189600000003</v>
          </cell>
          <cell r="I712">
            <v>654.67629600000009</v>
          </cell>
          <cell r="J712">
            <v>98.201444400000014</v>
          </cell>
          <cell r="K712">
            <v>752.87774040000011</v>
          </cell>
          <cell r="L712">
            <v>903.45328848000008</v>
          </cell>
          <cell r="M712">
            <v>1070.325</v>
          </cell>
          <cell r="N712">
            <v>1070</v>
          </cell>
          <cell r="O712">
            <v>6.5000000000000044</v>
          </cell>
        </row>
        <row r="713">
          <cell r="A713">
            <v>60000524</v>
          </cell>
          <cell r="B713" t="str">
            <v>Исследование почвы атомно-абсорционным методом на содержание кобальта</v>
          </cell>
          <cell r="C713">
            <v>588</v>
          </cell>
          <cell r="D713">
            <v>2.2999999999999998</v>
          </cell>
          <cell r="E713">
            <v>202.49485200000001</v>
          </cell>
          <cell r="F713">
            <v>81.324600000000004</v>
          </cell>
          <cell r="G713">
            <v>283.81945200000001</v>
          </cell>
          <cell r="H713">
            <v>96.498613680000005</v>
          </cell>
          <cell r="I713">
            <v>380.31806568000002</v>
          </cell>
          <cell r="J713">
            <v>57.047709852000004</v>
          </cell>
          <cell r="K713">
            <v>437.36577553200004</v>
          </cell>
          <cell r="L713">
            <v>524.83893063840003</v>
          </cell>
          <cell r="M713">
            <v>626.22</v>
          </cell>
          <cell r="N713">
            <v>626</v>
          </cell>
          <cell r="O713">
            <v>6.5000000000000044</v>
          </cell>
        </row>
        <row r="714">
          <cell r="A714">
            <v>60000525</v>
          </cell>
          <cell r="B714" t="str">
            <v>Исследование почвы флюриметрическим методом на содержание нефтепродуктов</v>
          </cell>
          <cell r="C714">
            <v>939</v>
          </cell>
          <cell r="D714">
            <v>5</v>
          </cell>
          <cell r="E714">
            <v>440.20620000000002</v>
          </cell>
          <cell r="F714">
            <v>55.722600000000007</v>
          </cell>
          <cell r="G714">
            <v>495.92880000000002</v>
          </cell>
          <cell r="H714">
            <v>168.61579200000003</v>
          </cell>
          <cell r="I714">
            <v>664.54459200000008</v>
          </cell>
          <cell r="J714">
            <v>99.681688800000003</v>
          </cell>
          <cell r="K714">
            <v>764.22628080000004</v>
          </cell>
          <cell r="L714">
            <v>917.07153696</v>
          </cell>
          <cell r="M714">
            <v>1000.035</v>
          </cell>
          <cell r="N714">
            <v>1000</v>
          </cell>
          <cell r="O714">
            <v>6.4999999999999964</v>
          </cell>
        </row>
        <row r="715">
          <cell r="A715">
            <v>60000527</v>
          </cell>
          <cell r="B715" t="str">
            <v>Определение массовой концентрации ртути в почве</v>
          </cell>
          <cell r="C715">
            <v>958</v>
          </cell>
          <cell r="D715">
            <v>5</v>
          </cell>
          <cell r="E715">
            <v>440.20620000000002</v>
          </cell>
          <cell r="F715">
            <v>41.799599999999998</v>
          </cell>
          <cell r="G715">
            <v>482.00580000000002</v>
          </cell>
          <cell r="H715">
            <v>163.88197200000002</v>
          </cell>
          <cell r="I715">
            <v>645.88777200000004</v>
          </cell>
          <cell r="J715">
            <v>96.8831658</v>
          </cell>
          <cell r="K715">
            <v>742.77093780000007</v>
          </cell>
          <cell r="L715">
            <v>891.32512536000013</v>
          </cell>
          <cell r="M715">
            <v>1020.27</v>
          </cell>
          <cell r="N715">
            <v>1020</v>
          </cell>
          <cell r="O715">
            <v>6.4999999999999973</v>
          </cell>
        </row>
        <row r="716">
          <cell r="A716">
            <v>60000664</v>
          </cell>
          <cell r="B716" t="str">
            <v>Исследование в почве рН</v>
          </cell>
          <cell r="C716">
            <v>268</v>
          </cell>
          <cell r="D716">
            <v>0.75</v>
          </cell>
          <cell r="E716">
            <v>66.030930000000012</v>
          </cell>
          <cell r="F716">
            <v>82.150800000000004</v>
          </cell>
          <cell r="G716">
            <v>148.18173000000002</v>
          </cell>
          <cell r="H716">
            <v>50.38178820000001</v>
          </cell>
          <cell r="I716">
            <v>198.56351820000003</v>
          </cell>
          <cell r="J716">
            <v>29.784527730000004</v>
          </cell>
          <cell r="K716">
            <v>228.34804593000004</v>
          </cell>
          <cell r="L716">
            <v>274.01765511600007</v>
          </cell>
          <cell r="M716">
            <v>285.42</v>
          </cell>
          <cell r="N716">
            <v>285</v>
          </cell>
          <cell r="O716">
            <v>6.5000000000000053</v>
          </cell>
        </row>
        <row r="717">
          <cell r="A717">
            <v>60000116</v>
          </cell>
          <cell r="B717" t="str">
            <v>Определение марганца в почве</v>
          </cell>
          <cell r="C717">
            <v>1371</v>
          </cell>
          <cell r="D717">
            <v>5</v>
          </cell>
          <cell r="E717">
            <v>440.20620000000002</v>
          </cell>
          <cell r="F717">
            <v>258.95760000000001</v>
          </cell>
          <cell r="G717">
            <v>699.16380000000004</v>
          </cell>
          <cell r="H717">
            <v>237.71569200000002</v>
          </cell>
          <cell r="I717">
            <v>936.87949200000003</v>
          </cell>
          <cell r="J717">
            <v>140.53192379999999</v>
          </cell>
          <cell r="K717">
            <v>1077.4114158</v>
          </cell>
          <cell r="L717">
            <v>1292.8936989599999</v>
          </cell>
          <cell r="M717">
            <v>1460.115</v>
          </cell>
          <cell r="N717">
            <v>1460</v>
          </cell>
          <cell r="O717">
            <v>6.5</v>
          </cell>
        </row>
        <row r="718">
          <cell r="A718">
            <v>60000117</v>
          </cell>
          <cell r="B718" t="str">
            <v>Определение сурьмы в почве</v>
          </cell>
          <cell r="C718">
            <v>1376</v>
          </cell>
          <cell r="D718">
            <v>5</v>
          </cell>
          <cell r="E718">
            <v>440.20620000000002</v>
          </cell>
          <cell r="F718">
            <v>253.06200000000001</v>
          </cell>
          <cell r="G718">
            <v>693.26819999999998</v>
          </cell>
          <cell r="H718">
            <v>235.71118800000002</v>
          </cell>
          <cell r="I718">
            <v>928.97938799999997</v>
          </cell>
          <cell r="J718">
            <v>139.3469082</v>
          </cell>
          <cell r="K718">
            <v>1068.3262961999999</v>
          </cell>
          <cell r="L718">
            <v>1281.99155544</v>
          </cell>
          <cell r="M718">
            <v>1465.44</v>
          </cell>
          <cell r="N718">
            <v>1465</v>
          </cell>
          <cell r="O718">
            <v>6.5000000000000044</v>
          </cell>
        </row>
        <row r="719">
          <cell r="A719">
            <v>60000118</v>
          </cell>
          <cell r="B719" t="str">
            <v>Определение олова в почве</v>
          </cell>
          <cell r="C719">
            <v>1376</v>
          </cell>
          <cell r="D719">
            <v>5</v>
          </cell>
          <cell r="E719">
            <v>440.20620000000002</v>
          </cell>
          <cell r="F719">
            <v>253.04160000000002</v>
          </cell>
          <cell r="G719">
            <v>693.2478000000001</v>
          </cell>
          <cell r="H719">
            <v>235.70425200000005</v>
          </cell>
          <cell r="I719">
            <v>928.95205200000009</v>
          </cell>
          <cell r="J719">
            <v>139.3428078</v>
          </cell>
          <cell r="K719">
            <v>1068.2948598</v>
          </cell>
          <cell r="L719">
            <v>1281.95383176</v>
          </cell>
          <cell r="M719">
            <v>1465.44</v>
          </cell>
          <cell r="N719">
            <v>1465</v>
          </cell>
          <cell r="O719">
            <v>6.5000000000000044</v>
          </cell>
        </row>
        <row r="720">
          <cell r="A720">
            <v>60000119</v>
          </cell>
          <cell r="B720" t="str">
            <v>Определение железа в почве</v>
          </cell>
          <cell r="C720">
            <v>1371</v>
          </cell>
          <cell r="D720">
            <v>5</v>
          </cell>
          <cell r="E720">
            <v>440.20620000000002</v>
          </cell>
          <cell r="F720">
            <v>223.5942</v>
          </cell>
          <cell r="G720">
            <v>663.80040000000008</v>
          </cell>
          <cell r="H720">
            <v>225.69213600000003</v>
          </cell>
          <cell r="I720">
            <v>889.49253600000009</v>
          </cell>
          <cell r="J720">
            <v>133.4238804</v>
          </cell>
          <cell r="K720">
            <v>1022.9164164000001</v>
          </cell>
          <cell r="L720">
            <v>1227.49969968</v>
          </cell>
          <cell r="M720">
            <v>1460.115</v>
          </cell>
          <cell r="N720">
            <v>1460</v>
          </cell>
          <cell r="O720">
            <v>6.5</v>
          </cell>
        </row>
        <row r="721">
          <cell r="A721">
            <v>60000120</v>
          </cell>
          <cell r="B721" t="str">
            <v>Определение селена в почве</v>
          </cell>
          <cell r="C721">
            <v>1371</v>
          </cell>
          <cell r="D721">
            <v>5</v>
          </cell>
          <cell r="E721">
            <v>440.20620000000002</v>
          </cell>
          <cell r="F721">
            <v>222.84959999999998</v>
          </cell>
          <cell r="G721">
            <v>663.05579999999998</v>
          </cell>
          <cell r="H721">
            <v>225.43897200000001</v>
          </cell>
          <cell r="I721">
            <v>888.49477200000001</v>
          </cell>
          <cell r="J721">
            <v>133.27421580000001</v>
          </cell>
          <cell r="K721">
            <v>1021.7689878</v>
          </cell>
          <cell r="L721">
            <v>1226.1227853600001</v>
          </cell>
          <cell r="M721">
            <v>1460.115</v>
          </cell>
          <cell r="N721">
            <v>1460</v>
          </cell>
          <cell r="O721">
            <v>6.5</v>
          </cell>
        </row>
        <row r="722">
          <cell r="A722">
            <v>60000121</v>
          </cell>
          <cell r="B722" t="str">
            <v>Определение мышьяка в почве</v>
          </cell>
          <cell r="C722">
            <v>1371</v>
          </cell>
          <cell r="D722">
            <v>5</v>
          </cell>
          <cell r="E722">
            <v>440.20620000000002</v>
          </cell>
          <cell r="F722">
            <v>250.57320000000001</v>
          </cell>
          <cell r="G722">
            <v>690.77940000000001</v>
          </cell>
          <cell r="H722">
            <v>234.86499600000002</v>
          </cell>
          <cell r="I722">
            <v>925.64439600000003</v>
          </cell>
          <cell r="J722">
            <v>138.84665939999999</v>
          </cell>
          <cell r="K722">
            <v>1064.4910554000001</v>
          </cell>
          <cell r="L722">
            <v>1277.3892664800001</v>
          </cell>
          <cell r="M722">
            <v>1460.115</v>
          </cell>
          <cell r="N722">
            <v>1460</v>
          </cell>
          <cell r="O722">
            <v>6.5</v>
          </cell>
        </row>
        <row r="723">
          <cell r="A723">
            <v>60000051</v>
          </cell>
          <cell r="B723" t="str">
            <v>Исследование почвы на содержание меди, цинка, свинца, кадмия методом ИВА</v>
          </cell>
          <cell r="C723">
            <v>1091</v>
          </cell>
          <cell r="D723">
            <v>5.4</v>
          </cell>
          <cell r="E723">
            <v>475.42269600000003</v>
          </cell>
          <cell r="F723">
            <v>9.9551999999999996</v>
          </cell>
          <cell r="G723">
            <v>485.37789600000002</v>
          </cell>
          <cell r="H723">
            <v>165.02848464000002</v>
          </cell>
          <cell r="I723">
            <v>650.40638064000007</v>
          </cell>
          <cell r="J723">
            <v>97.56095709600001</v>
          </cell>
          <cell r="K723">
            <v>747.9673377360001</v>
          </cell>
          <cell r="L723">
            <v>897.56080528320012</v>
          </cell>
          <cell r="M723">
            <v>1161.915</v>
          </cell>
          <cell r="N723">
            <v>1162</v>
          </cell>
          <cell r="O723">
            <v>6.4999999999999964</v>
          </cell>
        </row>
        <row r="724">
          <cell r="A724">
            <v>60000055</v>
          </cell>
          <cell r="B724" t="str">
            <v>Определение мышьяка в почве методом ИВА</v>
          </cell>
          <cell r="C724">
            <v>904</v>
          </cell>
          <cell r="D724">
            <v>6.5</v>
          </cell>
          <cell r="E724">
            <v>572.2680600000001</v>
          </cell>
          <cell r="F724">
            <v>5.98</v>
          </cell>
          <cell r="G724">
            <v>578.24806000000012</v>
          </cell>
          <cell r="H724">
            <v>196.60434040000007</v>
          </cell>
          <cell r="I724">
            <v>774.85240040000019</v>
          </cell>
          <cell r="J724">
            <v>116.22786006000003</v>
          </cell>
          <cell r="K724">
            <v>891.0802604600002</v>
          </cell>
          <cell r="L724">
            <v>1069.2963125520002</v>
          </cell>
          <cell r="M724">
            <v>962.76</v>
          </cell>
          <cell r="N724">
            <v>963</v>
          </cell>
          <cell r="O724">
            <v>6.4999999999999991</v>
          </cell>
        </row>
        <row r="725">
          <cell r="A725">
            <v>60000056</v>
          </cell>
          <cell r="B725" t="str">
            <v>Определение ртути в почве методом ИВА</v>
          </cell>
          <cell r="C725">
            <v>900</v>
          </cell>
          <cell r="D725">
            <v>6.5</v>
          </cell>
          <cell r="E725">
            <v>572.2680600000001</v>
          </cell>
          <cell r="F725">
            <v>4.1100000000000003</v>
          </cell>
          <cell r="G725">
            <v>576.37806000000012</v>
          </cell>
          <cell r="H725">
            <v>195.96854040000005</v>
          </cell>
          <cell r="I725">
            <v>772.34660040000017</v>
          </cell>
          <cell r="J725">
            <v>115.85199006000002</v>
          </cell>
          <cell r="K725">
            <v>888.19859046000022</v>
          </cell>
          <cell r="L725">
            <v>1065.8383085520004</v>
          </cell>
          <cell r="M725">
            <v>958.5</v>
          </cell>
          <cell r="N725">
            <v>959</v>
          </cell>
          <cell r="O725">
            <v>6.5</v>
          </cell>
        </row>
        <row r="726">
          <cell r="A726">
            <v>60000057</v>
          </cell>
          <cell r="B726" t="str">
            <v>Определение марганца в почве методом ИВА</v>
          </cell>
          <cell r="C726">
            <v>631</v>
          </cell>
          <cell r="D726">
            <v>4.5</v>
          </cell>
          <cell r="E726">
            <v>396.18558000000002</v>
          </cell>
          <cell r="F726">
            <v>6.33</v>
          </cell>
          <cell r="G726">
            <v>402.51558</v>
          </cell>
          <cell r="H726">
            <v>136.85529720000002</v>
          </cell>
          <cell r="I726">
            <v>539.3708772</v>
          </cell>
          <cell r="J726">
            <v>80.905631579999991</v>
          </cell>
          <cell r="K726">
            <v>620.27650877999997</v>
          </cell>
          <cell r="L726">
            <v>744.33181053599992</v>
          </cell>
          <cell r="M726">
            <v>672.01499999999999</v>
          </cell>
          <cell r="N726">
            <v>672</v>
          </cell>
          <cell r="O726">
            <v>6.4999999999999973</v>
          </cell>
        </row>
        <row r="727">
          <cell r="A727">
            <v>60000058</v>
          </cell>
          <cell r="B727" t="str">
            <v>Определение кобальта в почве методом ИВА</v>
          </cell>
          <cell r="C727">
            <v>488</v>
          </cell>
          <cell r="D727">
            <v>3.5</v>
          </cell>
          <cell r="E727">
            <v>308.14434000000006</v>
          </cell>
          <cell r="F727">
            <v>4.0199999999999996</v>
          </cell>
          <cell r="G727">
            <v>312.16434000000004</v>
          </cell>
          <cell r="H727">
            <v>106.13587560000002</v>
          </cell>
          <cell r="I727">
            <v>418.30021560000006</v>
          </cell>
          <cell r="J727">
            <v>62.745032340000009</v>
          </cell>
          <cell r="K727">
            <v>481.04524794000008</v>
          </cell>
          <cell r="L727">
            <v>577.25429752800005</v>
          </cell>
          <cell r="M727">
            <v>519.72</v>
          </cell>
          <cell r="N727">
            <v>520</v>
          </cell>
          <cell r="O727">
            <v>6.5000000000000053</v>
          </cell>
        </row>
        <row r="728">
          <cell r="A728">
            <v>60000059</v>
          </cell>
          <cell r="B728" t="str">
            <v>Определение никеля в почве методом ИВА</v>
          </cell>
          <cell r="C728">
            <v>488</v>
          </cell>
          <cell r="D728">
            <v>3.5</v>
          </cell>
          <cell r="E728">
            <v>308.14434000000006</v>
          </cell>
          <cell r="F728">
            <v>4.0199999999999996</v>
          </cell>
          <cell r="G728">
            <v>312.16434000000004</v>
          </cell>
          <cell r="H728">
            <v>106.13587560000002</v>
          </cell>
          <cell r="I728">
            <v>418.30021560000006</v>
          </cell>
          <cell r="J728">
            <v>62.745032340000009</v>
          </cell>
          <cell r="K728">
            <v>481.04524794000008</v>
          </cell>
          <cell r="L728">
            <v>577.25429752800005</v>
          </cell>
          <cell r="M728">
            <v>519.72</v>
          </cell>
          <cell r="N728">
            <v>520</v>
          </cell>
          <cell r="O728">
            <v>6.5000000000000053</v>
          </cell>
        </row>
        <row r="729">
          <cell r="A729">
            <v>60000060</v>
          </cell>
          <cell r="B729" t="str">
            <v>Определение железа в почве методом ИВА</v>
          </cell>
          <cell r="C729">
            <v>631</v>
          </cell>
          <cell r="D729">
            <v>4.5</v>
          </cell>
          <cell r="E729">
            <v>396.18558000000002</v>
          </cell>
          <cell r="F729">
            <v>6.23</v>
          </cell>
          <cell r="G729">
            <v>402.41558000000003</v>
          </cell>
          <cell r="H729">
            <v>136.82129720000003</v>
          </cell>
          <cell r="I729">
            <v>539.23687720000009</v>
          </cell>
          <cell r="J729">
            <v>80.885531580000006</v>
          </cell>
          <cell r="K729">
            <v>620.12240878000011</v>
          </cell>
          <cell r="L729">
            <v>744.14689053600011</v>
          </cell>
          <cell r="M729">
            <v>672.01499999999999</v>
          </cell>
          <cell r="N729">
            <v>672</v>
          </cell>
          <cell r="O729">
            <v>6.4999999999999973</v>
          </cell>
        </row>
        <row r="730">
          <cell r="A730" t="str">
            <v>Дезинфицирующие средства</v>
          </cell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</row>
        <row r="731">
          <cell r="A731">
            <v>60000228</v>
          </cell>
          <cell r="B731" t="str">
            <v>Исследование дез. средства на основе перекиси водорода</v>
          </cell>
          <cell r="C731">
            <v>257</v>
          </cell>
          <cell r="D731">
            <v>0.95</v>
          </cell>
          <cell r="E731">
            <v>83.639178000000015</v>
          </cell>
          <cell r="F731">
            <v>52.468800000000002</v>
          </cell>
          <cell r="G731">
            <v>136.107978</v>
          </cell>
          <cell r="H731">
            <v>46.276712520000004</v>
          </cell>
          <cell r="I731">
            <v>182.38469051999999</v>
          </cell>
          <cell r="J731">
            <v>27.357703577999999</v>
          </cell>
          <cell r="K731">
            <v>209.74239409799998</v>
          </cell>
          <cell r="L731">
            <v>251.69087291759996</v>
          </cell>
          <cell r="M731">
            <v>273.70499999999998</v>
          </cell>
          <cell r="N731">
            <v>274</v>
          </cell>
          <cell r="O731">
            <v>6.4999999999999929</v>
          </cell>
        </row>
        <row r="732">
          <cell r="A732">
            <v>60000230</v>
          </cell>
          <cell r="B732" t="str">
            <v>Исследование дез. средств на основе ЧАС (алкил диметил бензинаммония хлорида)</v>
          </cell>
          <cell r="C732">
            <v>1116</v>
          </cell>
          <cell r="D732">
            <v>0.95</v>
          </cell>
          <cell r="E732">
            <v>83.639178000000015</v>
          </cell>
          <cell r="F732">
            <v>472.74960000000004</v>
          </cell>
          <cell r="G732">
            <v>556.388778</v>
          </cell>
          <cell r="H732">
            <v>189.17218452</v>
          </cell>
          <cell r="I732">
            <v>745.56096251999998</v>
          </cell>
          <cell r="J732">
            <v>111.83414437799999</v>
          </cell>
          <cell r="K732">
            <v>857.39510689799999</v>
          </cell>
          <cell r="L732">
            <v>1028.8741282776</v>
          </cell>
          <cell r="M732">
            <v>1188.54</v>
          </cell>
          <cell r="N732">
            <v>1189</v>
          </cell>
          <cell r="O732">
            <v>6.4999999999999964</v>
          </cell>
        </row>
        <row r="733">
          <cell r="A733">
            <v>60000419</v>
          </cell>
          <cell r="B733" t="str">
            <v>Исследование дез. средств на основе хлора, кислорода</v>
          </cell>
          <cell r="C733">
            <v>278</v>
          </cell>
          <cell r="D733">
            <v>1.08</v>
          </cell>
          <cell r="E733">
            <v>95.084539200000023</v>
          </cell>
          <cell r="F733">
            <v>54.202800000000003</v>
          </cell>
          <cell r="G733">
            <v>149.28733920000002</v>
          </cell>
          <cell r="H733">
            <v>50.757695328000011</v>
          </cell>
          <cell r="I733">
            <v>200.04503452800003</v>
          </cell>
          <cell r="J733">
            <v>30.006755179200002</v>
          </cell>
          <cell r="K733">
            <v>230.05178970720004</v>
          </cell>
          <cell r="L733">
            <v>276.06214764864006</v>
          </cell>
          <cell r="M733">
            <v>296.07</v>
          </cell>
          <cell r="N733">
            <v>296</v>
          </cell>
          <cell r="O733">
            <v>6.4999999999999973</v>
          </cell>
        </row>
        <row r="734">
          <cell r="A734">
            <v>60000420</v>
          </cell>
          <cell r="B734" t="str">
            <v>Исследование дез.средства N,N-бис (3-аминопропил) додециламина</v>
          </cell>
          <cell r="C734">
            <v>230</v>
          </cell>
          <cell r="D734">
            <v>0.95</v>
          </cell>
          <cell r="E734">
            <v>83.639178000000015</v>
          </cell>
          <cell r="F734">
            <v>41.105999999999995</v>
          </cell>
          <cell r="G734">
            <v>124.74517800000001</v>
          </cell>
          <cell r="H734">
            <v>42.413360520000005</v>
          </cell>
          <cell r="I734">
            <v>167.15853852000001</v>
          </cell>
          <cell r="J734">
            <v>25.073780778</v>
          </cell>
          <cell r="K734">
            <v>192.23231929799999</v>
          </cell>
          <cell r="L734">
            <v>230.67878315759998</v>
          </cell>
          <cell r="M734">
            <v>244.95</v>
          </cell>
          <cell r="N734">
            <v>245</v>
          </cell>
          <cell r="O734">
            <v>6.4999999999999947</v>
          </cell>
        </row>
        <row r="735">
          <cell r="A735">
            <v>60000422</v>
          </cell>
          <cell r="B735" t="str">
            <v>Исследование дезинфицирующих средств на щелочные компоненты</v>
          </cell>
          <cell r="C735">
            <v>346</v>
          </cell>
          <cell r="D735">
            <v>0.95</v>
          </cell>
          <cell r="E735">
            <v>83.639178000000015</v>
          </cell>
          <cell r="F735">
            <v>102.21419999999999</v>
          </cell>
          <cell r="G735">
            <v>185.85337800000002</v>
          </cell>
          <cell r="H735">
            <v>63.190148520000008</v>
          </cell>
          <cell r="I735">
            <v>249.04352652000003</v>
          </cell>
          <cell r="J735">
            <v>37.356528978</v>
          </cell>
          <cell r="K735">
            <v>286.40005549800003</v>
          </cell>
          <cell r="L735">
            <v>343.68006659760005</v>
          </cell>
          <cell r="M735">
            <v>368.49</v>
          </cell>
          <cell r="N735">
            <v>368</v>
          </cell>
          <cell r="O735">
            <v>6.5000000000000027</v>
          </cell>
        </row>
        <row r="736">
          <cell r="A736" t="str">
            <v>Химическое исследование атмосферного воздуха и воздуха непроизводственных помещений</v>
          </cell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</row>
        <row r="737">
          <cell r="A737">
            <v>60000001</v>
          </cell>
          <cell r="B737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37">
            <v>350</v>
          </cell>
          <cell r="D737">
            <v>1.83</v>
          </cell>
          <cell r="E737">
            <v>161.11546920000004</v>
          </cell>
          <cell r="F737">
            <v>62.087399999999995</v>
          </cell>
          <cell r="G737">
            <v>223.20286920000004</v>
          </cell>
          <cell r="H737">
            <v>75.888975528000017</v>
          </cell>
          <cell r="I737">
            <v>299.09184472800007</v>
          </cell>
          <cell r="J737">
            <v>44.86377670920001</v>
          </cell>
          <cell r="K737">
            <v>343.95562143720008</v>
          </cell>
          <cell r="L737">
            <v>412.74674572464011</v>
          </cell>
          <cell r="M737">
            <v>372.75</v>
          </cell>
          <cell r="N737">
            <v>373</v>
          </cell>
          <cell r="O737">
            <v>6.5</v>
          </cell>
        </row>
        <row r="738">
          <cell r="A738">
            <v>60000002</v>
          </cell>
          <cell r="B738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38">
            <v>374</v>
          </cell>
          <cell r="D738">
            <v>1.83</v>
          </cell>
          <cell r="E738">
            <v>161.11546920000004</v>
          </cell>
          <cell r="F738">
            <v>48.572399999999995</v>
          </cell>
          <cell r="G738">
            <v>209.68786920000002</v>
          </cell>
          <cell r="H738">
            <v>71.293875528000015</v>
          </cell>
          <cell r="I738">
            <v>280.98174472800002</v>
          </cell>
          <cell r="J738">
            <v>42.147261709200002</v>
          </cell>
          <cell r="K738">
            <v>323.12900643720002</v>
          </cell>
          <cell r="L738">
            <v>387.75480772464005</v>
          </cell>
          <cell r="M738">
            <v>398.31</v>
          </cell>
          <cell r="N738">
            <v>398</v>
          </cell>
          <cell r="O738">
            <v>6.5</v>
          </cell>
        </row>
        <row r="739">
          <cell r="A739">
            <v>60000004</v>
          </cell>
          <cell r="B739" t="str">
            <v>Определение массовой концентрации суммы предельных углеводородов С12-С19 в атмосферном воздухе</v>
          </cell>
          <cell r="C739">
            <v>1070</v>
          </cell>
          <cell r="D739">
            <v>3.5</v>
          </cell>
          <cell r="E739">
            <v>308.14434000000006</v>
          </cell>
          <cell r="F739">
            <v>262.62960000000004</v>
          </cell>
          <cell r="G739">
            <v>570.77394000000004</v>
          </cell>
          <cell r="H739">
            <v>194.06313960000003</v>
          </cell>
          <cell r="I739">
            <v>764.83707960000004</v>
          </cell>
          <cell r="J739">
            <v>114.72556194000001</v>
          </cell>
          <cell r="K739">
            <v>879.56264154000007</v>
          </cell>
          <cell r="L739">
            <v>1055.4751698480002</v>
          </cell>
          <cell r="M739">
            <v>1139.55</v>
          </cell>
          <cell r="N739">
            <v>1140</v>
          </cell>
          <cell r="O739">
            <v>6.4999999999999964</v>
          </cell>
        </row>
        <row r="740">
          <cell r="A740">
            <v>60000528</v>
          </cell>
          <cell r="B740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40">
            <v>325</v>
          </cell>
          <cell r="D740">
            <v>2.5</v>
          </cell>
          <cell r="E740">
            <v>220.10310000000001</v>
          </cell>
          <cell r="F740">
            <v>4.0187999999999997</v>
          </cell>
          <cell r="G740">
            <v>224.12190000000001</v>
          </cell>
          <cell r="H740">
            <v>76.201446000000004</v>
          </cell>
          <cell r="I740">
            <v>300.32334600000002</v>
          </cell>
          <cell r="J740">
            <v>45.048501899999998</v>
          </cell>
          <cell r="K740">
            <v>345.37184790000003</v>
          </cell>
          <cell r="L740">
            <v>414.44621748000003</v>
          </cell>
          <cell r="M740">
            <v>346.125</v>
          </cell>
          <cell r="N740">
            <v>346</v>
          </cell>
          <cell r="O740">
            <v>6.5</v>
          </cell>
        </row>
        <row r="741">
          <cell r="A741">
            <v>60000529</v>
          </cell>
          <cell r="B741" t="str">
            <v>Определение концентрации  диоксида  азота в атмосферном воздухе и воздухе непроизводственных помещений *</v>
          </cell>
          <cell r="C741">
            <v>258</v>
          </cell>
          <cell r="D741">
            <v>1.2</v>
          </cell>
          <cell r="E741">
            <v>105.64948800000001</v>
          </cell>
          <cell r="F741">
            <v>185.589</v>
          </cell>
          <cell r="G741">
            <v>291.23848800000002</v>
          </cell>
          <cell r="H741">
            <v>99.021085920000019</v>
          </cell>
          <cell r="I741">
            <v>390.25957392000004</v>
          </cell>
          <cell r="J741">
            <v>58.538936088</v>
          </cell>
          <cell r="K741">
            <v>448.79851000800005</v>
          </cell>
          <cell r="L741">
            <v>538.55821200960008</v>
          </cell>
          <cell r="M741">
            <v>274.77</v>
          </cell>
          <cell r="N741">
            <v>275</v>
          </cell>
          <cell r="O741">
            <v>6.4999999999999929</v>
          </cell>
        </row>
        <row r="742">
          <cell r="A742">
            <v>60000530</v>
          </cell>
          <cell r="B742" t="str">
            <v>Определение концентрации  фенола в атмосферном воздухе и воздухе непроизводственных помещений*</v>
          </cell>
          <cell r="C742">
            <v>220</v>
          </cell>
          <cell r="D742">
            <v>1.1000000000000001</v>
          </cell>
          <cell r="E742">
            <v>96.845364000000004</v>
          </cell>
          <cell r="F742">
            <v>21.5322</v>
          </cell>
          <cell r="G742">
            <v>118.37756400000001</v>
          </cell>
          <cell r="H742">
            <v>40.248371760000005</v>
          </cell>
          <cell r="I742">
            <v>158.62593576</v>
          </cell>
          <cell r="J742">
            <v>23.793890363999999</v>
          </cell>
          <cell r="K742">
            <v>182.419826124</v>
          </cell>
          <cell r="L742">
            <v>218.90379134879998</v>
          </cell>
          <cell r="M742">
            <v>234.3</v>
          </cell>
          <cell r="N742">
            <v>234</v>
          </cell>
          <cell r="O742">
            <v>6.5000000000000053</v>
          </cell>
        </row>
        <row r="743">
          <cell r="A743">
            <v>60000531</v>
          </cell>
          <cell r="B743" t="str">
            <v>Определение концентрации  формальдегида в атмосферном воздухе и воздухе непроизводственных помещений*</v>
          </cell>
          <cell r="C743">
            <v>246</v>
          </cell>
          <cell r="D743">
            <v>1.83</v>
          </cell>
          <cell r="E743">
            <v>161.11546920000004</v>
          </cell>
          <cell r="F743">
            <v>1.5912000000000002</v>
          </cell>
          <cell r="G743">
            <v>162.70666920000002</v>
          </cell>
          <cell r="H743">
            <v>55.320267528000009</v>
          </cell>
          <cell r="I743">
            <v>218.02693672800004</v>
          </cell>
          <cell r="J743">
            <v>32.704040509200006</v>
          </cell>
          <cell r="K743">
            <v>250.73097723720005</v>
          </cell>
          <cell r="L743">
            <v>300.87717268464007</v>
          </cell>
          <cell r="M743">
            <v>261.99</v>
          </cell>
          <cell r="N743">
            <v>262</v>
          </cell>
          <cell r="O743">
            <v>6.5000000000000044</v>
          </cell>
        </row>
        <row r="744">
          <cell r="A744">
            <v>60000532</v>
          </cell>
          <cell r="B744" t="str">
            <v>Определение концентрации  серной кислоты в атмосферном воздухе и воздухе непроизводственных помещений*</v>
          </cell>
          <cell r="C744">
            <v>234</v>
          </cell>
          <cell r="D744">
            <v>1</v>
          </cell>
          <cell r="E744">
            <v>88.041240000000016</v>
          </cell>
          <cell r="F744">
            <v>31.854600000000001</v>
          </cell>
          <cell r="G744">
            <v>119.89584000000002</v>
          </cell>
          <cell r="H744">
            <v>40.764585600000011</v>
          </cell>
          <cell r="I744">
            <v>160.66042560000002</v>
          </cell>
          <cell r="J744">
            <v>24.099063840000003</v>
          </cell>
          <cell r="K744">
            <v>184.75948944000004</v>
          </cell>
          <cell r="L744">
            <v>221.71138732800006</v>
          </cell>
          <cell r="M744">
            <v>249.21</v>
          </cell>
          <cell r="N744">
            <v>249</v>
          </cell>
          <cell r="O744">
            <v>6.5000000000000027</v>
          </cell>
        </row>
        <row r="745">
          <cell r="A745">
            <v>60000533</v>
          </cell>
          <cell r="B745" t="str">
            <v>Определение концентрации  сероводорода в атмосферном воздухе и воздухе непроизводственных помещений*</v>
          </cell>
          <cell r="C745">
            <v>258</v>
          </cell>
          <cell r="D745">
            <v>1.2</v>
          </cell>
          <cell r="E745">
            <v>105.64948800000001</v>
          </cell>
          <cell r="F745">
            <v>22.0932</v>
          </cell>
          <cell r="G745">
            <v>127.742688</v>
          </cell>
          <cell r="H745">
            <v>43.432513920000005</v>
          </cell>
          <cell r="I745">
            <v>171.17520192000001</v>
          </cell>
          <cell r="J745">
            <v>25.676280288000001</v>
          </cell>
          <cell r="K745">
            <v>196.85148220799999</v>
          </cell>
          <cell r="L745">
            <v>236.2217786496</v>
          </cell>
          <cell r="M745">
            <v>274.77</v>
          </cell>
          <cell r="N745">
            <v>275</v>
          </cell>
          <cell r="O745">
            <v>6.4999999999999929</v>
          </cell>
        </row>
        <row r="746">
          <cell r="A746">
            <v>60000534</v>
          </cell>
          <cell r="B746" t="str">
            <v>Определение концентрации  двуокиси марганца в атмосферном воздухе и воздухе производственных помещений*</v>
          </cell>
          <cell r="C746">
            <v>393</v>
          </cell>
          <cell r="D746">
            <v>3</v>
          </cell>
          <cell r="E746">
            <v>264.12372000000005</v>
          </cell>
          <cell r="F746">
            <v>20.328600000000002</v>
          </cell>
          <cell r="G746">
            <v>284.45232000000004</v>
          </cell>
          <cell r="H746">
            <v>96.713788800000017</v>
          </cell>
          <cell r="I746">
            <v>381.16610880000007</v>
          </cell>
          <cell r="J746">
            <v>57.174916320000008</v>
          </cell>
          <cell r="K746">
            <v>438.3410251200001</v>
          </cell>
          <cell r="L746">
            <v>526.00923014400018</v>
          </cell>
          <cell r="M746">
            <v>418.54500000000002</v>
          </cell>
          <cell r="N746">
            <v>419</v>
          </cell>
          <cell r="O746">
            <v>6.5000000000000044</v>
          </cell>
        </row>
        <row r="747">
          <cell r="A747">
            <v>60000535</v>
          </cell>
          <cell r="B747" t="str">
            <v>Определение концентрации  ванадия в атмосферном воздухе*</v>
          </cell>
          <cell r="C747">
            <v>393</v>
          </cell>
          <cell r="D747">
            <v>3</v>
          </cell>
          <cell r="E747">
            <v>264.12372000000005</v>
          </cell>
          <cell r="F747">
            <v>19.808400000000002</v>
          </cell>
          <cell r="G747">
            <v>283.93212000000005</v>
          </cell>
          <cell r="H747">
            <v>96.536920800000019</v>
          </cell>
          <cell r="I747">
            <v>380.46904080000007</v>
          </cell>
          <cell r="J747">
            <v>57.070356120000007</v>
          </cell>
          <cell r="K747">
            <v>437.53939692000006</v>
          </cell>
          <cell r="L747">
            <v>525.04727630400009</v>
          </cell>
          <cell r="M747">
            <v>418.54500000000002</v>
          </cell>
          <cell r="N747">
            <v>419</v>
          </cell>
          <cell r="O747">
            <v>6.5000000000000044</v>
          </cell>
        </row>
        <row r="748">
          <cell r="A748">
            <v>60000035</v>
          </cell>
          <cell r="B748" t="str">
            <v>Определение концентрации  углесодержащего аэрозоля (сажи) в атмосферном воздухе и воздухе непроизводственных помещений</v>
          </cell>
          <cell r="C748">
            <v>450</v>
          </cell>
          <cell r="D748">
            <v>2.17</v>
          </cell>
          <cell r="E748">
            <v>191.0494908</v>
          </cell>
          <cell r="F748">
            <v>49.47</v>
          </cell>
          <cell r="G748">
            <v>240.5194908</v>
          </cell>
          <cell r="H748">
            <v>81.776626872000008</v>
          </cell>
          <cell r="I748">
            <v>322.29611767200004</v>
          </cell>
          <cell r="J748">
            <v>48.344417650800004</v>
          </cell>
          <cell r="K748">
            <v>370.64053532280002</v>
          </cell>
          <cell r="L748">
            <v>444.76864238736005</v>
          </cell>
          <cell r="M748">
            <v>479.25</v>
          </cell>
          <cell r="N748">
            <v>479</v>
          </cell>
          <cell r="O748">
            <v>6.5</v>
          </cell>
        </row>
        <row r="749">
          <cell r="A749">
            <v>60000537</v>
          </cell>
          <cell r="B749" t="str">
            <v>Определение концентрации  пыли (взвешенных частиц) в атмосферном воздухе и воздухе непроизводственных помещений*</v>
          </cell>
          <cell r="C749">
            <v>208</v>
          </cell>
          <cell r="D749">
            <v>1</v>
          </cell>
          <cell r="E749">
            <v>88.041240000000016</v>
          </cell>
          <cell r="F749">
            <v>16.462800000000001</v>
          </cell>
          <cell r="G749">
            <v>104.50404000000002</v>
          </cell>
          <cell r="H749">
            <v>35.531373600000009</v>
          </cell>
          <cell r="I749">
            <v>140.03541360000003</v>
          </cell>
          <cell r="J749">
            <v>21.005312040000003</v>
          </cell>
          <cell r="K749">
            <v>161.04072564000003</v>
          </cell>
          <cell r="L749">
            <v>193.24887076800005</v>
          </cell>
          <cell r="M749">
            <v>221.52</v>
          </cell>
          <cell r="N749">
            <v>222</v>
          </cell>
          <cell r="O749">
            <v>6.5000000000000044</v>
          </cell>
        </row>
        <row r="750">
          <cell r="A750">
            <v>60000538</v>
          </cell>
          <cell r="B750" t="str">
            <v>Определение концентрации  хлора в атмосферном воздухе и воздухе непроизводственных помещений*</v>
          </cell>
          <cell r="C750">
            <v>250</v>
          </cell>
          <cell r="D750">
            <v>1.17</v>
          </cell>
          <cell r="E750">
            <v>103.0082508</v>
          </cell>
          <cell r="F750">
            <v>21.6342</v>
          </cell>
          <cell r="G750">
            <v>124.64245080000001</v>
          </cell>
          <cell r="H750">
            <v>42.378433272000002</v>
          </cell>
          <cell r="I750">
            <v>167.020884072</v>
          </cell>
          <cell r="J750">
            <v>25.053132610799999</v>
          </cell>
          <cell r="K750">
            <v>192.07401668279999</v>
          </cell>
          <cell r="L750">
            <v>230.48882001935999</v>
          </cell>
          <cell r="M750">
            <v>266.25</v>
          </cell>
          <cell r="N750">
            <v>266</v>
          </cell>
          <cell r="O750">
            <v>6.5</v>
          </cell>
        </row>
        <row r="751">
          <cell r="A751">
            <v>60000539</v>
          </cell>
          <cell r="B751" t="str">
            <v>Определение концентрации окиси углерода в атмосферном воздухе и воздухе непроизводственных помещений*</v>
          </cell>
          <cell r="C751">
            <v>339</v>
          </cell>
          <cell r="D751">
            <v>1.2</v>
          </cell>
          <cell r="E751">
            <v>105.64948800000001</v>
          </cell>
          <cell r="F751">
            <v>54.988199999999999</v>
          </cell>
          <cell r="G751">
            <v>160.637688</v>
          </cell>
          <cell r="H751">
            <v>54.616813920000006</v>
          </cell>
          <cell r="I751">
            <v>215.25450192</v>
          </cell>
          <cell r="J751">
            <v>32.288175287999998</v>
          </cell>
          <cell r="K751">
            <v>247.54267720799999</v>
          </cell>
          <cell r="L751">
            <v>297.05121264959996</v>
          </cell>
          <cell r="M751">
            <v>361.03500000000003</v>
          </cell>
          <cell r="N751">
            <v>361</v>
          </cell>
          <cell r="O751">
            <v>6.5000000000000071</v>
          </cell>
        </row>
        <row r="752">
          <cell r="A752">
            <v>60000540</v>
          </cell>
          <cell r="B752" t="str">
            <v>Определение концентрации  свинца в атмосферном воздухе и в воздухе закрытых непроизводственных помещений*</v>
          </cell>
          <cell r="C752">
            <v>593</v>
          </cell>
          <cell r="D752">
            <v>3</v>
          </cell>
          <cell r="E752">
            <v>264.12372000000005</v>
          </cell>
          <cell r="F752">
            <v>24.734999999999999</v>
          </cell>
          <cell r="G752">
            <v>288.85872000000006</v>
          </cell>
          <cell r="H752">
            <v>98.211964800000032</v>
          </cell>
          <cell r="I752">
            <v>387.07068480000009</v>
          </cell>
          <cell r="J752">
            <v>58.060602720000013</v>
          </cell>
          <cell r="K752">
            <v>445.13128752000011</v>
          </cell>
          <cell r="L752">
            <v>534.15754502400011</v>
          </cell>
          <cell r="M752">
            <v>631.54499999999996</v>
          </cell>
          <cell r="N752">
            <v>632</v>
          </cell>
          <cell r="O752">
            <v>6.4999999999999929</v>
          </cell>
        </row>
        <row r="753">
          <cell r="A753">
            <v>60000541</v>
          </cell>
          <cell r="B753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53">
            <v>492</v>
          </cell>
          <cell r="D753">
            <v>1.8</v>
          </cell>
          <cell r="E753">
            <v>158.47423200000003</v>
          </cell>
          <cell r="F753">
            <v>206.20320000000001</v>
          </cell>
          <cell r="G753">
            <v>364.67743200000007</v>
          </cell>
          <cell r="H753">
            <v>123.99032688000003</v>
          </cell>
          <cell r="I753">
            <v>488.66775888000006</v>
          </cell>
          <cell r="J753">
            <v>73.30016383200001</v>
          </cell>
          <cell r="K753">
            <v>561.96792271200002</v>
          </cell>
          <cell r="L753">
            <v>674.36150725440007</v>
          </cell>
          <cell r="M753">
            <v>523.98</v>
          </cell>
          <cell r="N753">
            <v>524</v>
          </cell>
          <cell r="O753">
            <v>6.5000000000000044</v>
          </cell>
        </row>
        <row r="754">
          <cell r="A754">
            <v>60000542</v>
          </cell>
          <cell r="B754" t="str">
            <v>Определение концентрации  аммиака в атмосферном воздухе и воздухе непроизводственных помещений*</v>
          </cell>
          <cell r="C754">
            <v>430</v>
          </cell>
          <cell r="D754">
            <v>2.42</v>
          </cell>
          <cell r="E754">
            <v>213.0598008</v>
          </cell>
          <cell r="F754">
            <v>205.3056</v>
          </cell>
          <cell r="G754">
            <v>418.36540079999997</v>
          </cell>
          <cell r="H754">
            <v>142.24423627199999</v>
          </cell>
          <cell r="I754">
            <v>560.60963707199994</v>
          </cell>
          <cell r="J754">
            <v>84.091445560799983</v>
          </cell>
          <cell r="K754">
            <v>644.70108263279997</v>
          </cell>
          <cell r="L754">
            <v>773.64129915935996</v>
          </cell>
          <cell r="M754">
            <v>457.95</v>
          </cell>
          <cell r="N754">
            <v>458</v>
          </cell>
          <cell r="O754">
            <v>6.4999999999999973</v>
          </cell>
        </row>
        <row r="755">
          <cell r="A755">
            <v>60000543</v>
          </cell>
          <cell r="B755" t="str">
            <v>Определение концентрации  ртути в атмосферном воздухе*</v>
          </cell>
          <cell r="C755">
            <v>430</v>
          </cell>
          <cell r="D755">
            <v>0.5</v>
          </cell>
          <cell r="E755">
            <v>44.020620000000008</v>
          </cell>
          <cell r="F755">
            <v>188.70000000000002</v>
          </cell>
          <cell r="G755">
            <v>232.72062000000003</v>
          </cell>
          <cell r="H755">
            <v>79.125010800000013</v>
          </cell>
          <cell r="I755">
            <v>311.84563080000004</v>
          </cell>
          <cell r="J755">
            <v>46.776844620000006</v>
          </cell>
          <cell r="K755">
            <v>358.62247542000006</v>
          </cell>
          <cell r="L755">
            <v>430.34697050400007</v>
          </cell>
          <cell r="M755">
            <v>457.95</v>
          </cell>
          <cell r="N755">
            <v>458</v>
          </cell>
          <cell r="O755">
            <v>6.4999999999999973</v>
          </cell>
        </row>
        <row r="756">
          <cell r="A756">
            <v>60000544</v>
          </cell>
          <cell r="B756" t="str">
            <v>Хромато-масс-спектрометрическое определение полициклических ароматических углеводородов в воздухе</v>
          </cell>
          <cell r="C756">
            <v>1500</v>
          </cell>
          <cell r="D756">
            <v>7</v>
          </cell>
          <cell r="E756">
            <v>616.28868000000011</v>
          </cell>
          <cell r="F756">
            <v>173.1858</v>
          </cell>
          <cell r="G756">
            <v>789.47448000000009</v>
          </cell>
          <cell r="H756">
            <v>268.42132320000007</v>
          </cell>
          <cell r="I756">
            <v>1057.8958032</v>
          </cell>
          <cell r="J756">
            <v>158.68437048000001</v>
          </cell>
          <cell r="K756">
            <v>1216.5801736800001</v>
          </cell>
          <cell r="L756">
            <v>1459.8962084160003</v>
          </cell>
          <cell r="M756">
            <v>1597.5</v>
          </cell>
          <cell r="N756">
            <v>1598</v>
          </cell>
          <cell r="O756">
            <v>6.5</v>
          </cell>
        </row>
        <row r="757">
          <cell r="A757">
            <v>60000545</v>
          </cell>
          <cell r="B757" t="str">
            <v>Определение оксида азота в атмосферном воздухе и воздухе непроизводственных помещений*</v>
          </cell>
          <cell r="C757">
            <v>321</v>
          </cell>
          <cell r="D757">
            <v>1.33</v>
          </cell>
          <cell r="E757">
            <v>117.09484920000003</v>
          </cell>
          <cell r="F757">
            <v>262.90500000000003</v>
          </cell>
          <cell r="G757">
            <v>379.99984920000009</v>
          </cell>
          <cell r="H757">
            <v>129.19994872800004</v>
          </cell>
          <cell r="I757">
            <v>509.19979792800012</v>
          </cell>
          <cell r="J757">
            <v>76.37996968920001</v>
          </cell>
          <cell r="K757">
            <v>585.5797676172001</v>
          </cell>
          <cell r="L757">
            <v>702.6957211406401</v>
          </cell>
          <cell r="M757">
            <v>341.86500000000001</v>
          </cell>
          <cell r="N757">
            <v>342</v>
          </cell>
          <cell r="O757">
            <v>6.5000000000000027</v>
          </cell>
        </row>
        <row r="758">
          <cell r="A758">
            <v>60000546</v>
          </cell>
          <cell r="B758" t="str">
            <v>Выезд на отбор проб</v>
          </cell>
          <cell r="C758">
            <v>400</v>
          </cell>
          <cell r="D758">
            <v>2</v>
          </cell>
          <cell r="E758">
            <v>176.08248000000003</v>
          </cell>
          <cell r="F758">
            <v>32.64</v>
          </cell>
          <cell r="G758">
            <v>208.72248000000002</v>
          </cell>
          <cell r="H758">
            <v>70.965643200000017</v>
          </cell>
          <cell r="I758">
            <v>279.68812320000006</v>
          </cell>
          <cell r="J758">
            <v>41.953218480000011</v>
          </cell>
          <cell r="K758">
            <v>321.6413416800001</v>
          </cell>
          <cell r="L758">
            <v>385.9696100160001</v>
          </cell>
          <cell r="M758">
            <v>426</v>
          </cell>
          <cell r="N758">
            <v>426</v>
          </cell>
          <cell r="O758">
            <v>6.5</v>
          </cell>
        </row>
        <row r="759">
          <cell r="A759">
            <v>60001003</v>
          </cell>
          <cell r="B759" t="str">
            <v>Определение концентрации фенола в воздухе непроизводственных помещений*</v>
          </cell>
          <cell r="C759">
            <v>402</v>
          </cell>
          <cell r="D759">
            <v>2</v>
          </cell>
          <cell r="E759">
            <v>176.08248000000003</v>
          </cell>
          <cell r="F759">
            <v>41.697600000000001</v>
          </cell>
          <cell r="G759">
            <v>217.78008000000003</v>
          </cell>
          <cell r="H759">
            <v>74.045227200000014</v>
          </cell>
          <cell r="I759">
            <v>291.82530720000005</v>
          </cell>
          <cell r="J759">
            <v>43.773796080000004</v>
          </cell>
          <cell r="K759">
            <v>335.59910328000007</v>
          </cell>
          <cell r="L759">
            <v>402.71892393600007</v>
          </cell>
          <cell r="M759">
            <v>428.13</v>
          </cell>
          <cell r="N759">
            <v>428</v>
          </cell>
          <cell r="O759">
            <v>6.4999999999999991</v>
          </cell>
        </row>
        <row r="760">
          <cell r="A760">
            <v>60001004</v>
          </cell>
          <cell r="B760" t="str">
            <v>Определение концентрации хрома ( VI ) оксида в атмосферном воздухе и воздухе непроизводственных помещений*</v>
          </cell>
          <cell r="C760">
            <v>297</v>
          </cell>
          <cell r="D760">
            <v>1.33</v>
          </cell>
          <cell r="E760">
            <v>117.09484920000003</v>
          </cell>
          <cell r="F760">
            <v>43.400999999999996</v>
          </cell>
          <cell r="G760">
            <v>160.49584920000001</v>
          </cell>
          <cell r="H760">
            <v>54.568588728000009</v>
          </cell>
          <cell r="I760">
            <v>215.06443792800002</v>
          </cell>
          <cell r="J760">
            <v>32.259665689199998</v>
          </cell>
          <cell r="K760">
            <v>247.32410361720002</v>
          </cell>
          <cell r="L760">
            <v>296.78892434064005</v>
          </cell>
          <cell r="M760">
            <v>316.30500000000001</v>
          </cell>
          <cell r="N760">
            <v>316</v>
          </cell>
          <cell r="O760">
            <v>6.5000000000000018</v>
          </cell>
        </row>
        <row r="761">
          <cell r="A761">
            <v>60000670</v>
          </cell>
          <cell r="B761" t="str">
            <v>Определение концентрации акролеина в атмосферном воздухе и воздухе замкнутых непроизводственных помещений</v>
          </cell>
          <cell r="C761">
            <v>395</v>
          </cell>
          <cell r="D761">
            <v>1.75</v>
          </cell>
          <cell r="E761">
            <v>154.07217000000003</v>
          </cell>
          <cell r="F761">
            <v>42.595199999999998</v>
          </cell>
          <cell r="G761">
            <v>196.66737000000003</v>
          </cell>
          <cell r="H761">
            <v>66.866905800000012</v>
          </cell>
          <cell r="I761">
            <v>263.53427580000005</v>
          </cell>
          <cell r="J761">
            <v>39.530141370000003</v>
          </cell>
          <cell r="K761">
            <v>303.06441717000007</v>
          </cell>
          <cell r="L761">
            <v>363.6773006040001</v>
          </cell>
          <cell r="M761">
            <v>420.67500000000001</v>
          </cell>
          <cell r="N761">
            <v>421</v>
          </cell>
          <cell r="O761">
            <v>6.5000000000000027</v>
          </cell>
        </row>
        <row r="762">
          <cell r="A762">
            <v>60000671</v>
          </cell>
          <cell r="B762" t="str">
            <v>Определение концентрации цинка в атмосферном воздухе и воздухе замкнутых непроизводственных помещений</v>
          </cell>
          <cell r="C762">
            <v>716</v>
          </cell>
          <cell r="D762">
            <v>3.42</v>
          </cell>
          <cell r="E762">
            <v>301.10104080000002</v>
          </cell>
          <cell r="F762">
            <v>52.315800000000003</v>
          </cell>
          <cell r="G762">
            <v>353.41684080000005</v>
          </cell>
          <cell r="H762">
            <v>120.16172587200002</v>
          </cell>
          <cell r="I762">
            <v>473.57856667200008</v>
          </cell>
          <cell r="J762">
            <v>71.036785000800009</v>
          </cell>
          <cell r="K762">
            <v>544.6153516728001</v>
          </cell>
          <cell r="L762">
            <v>653.53842200736017</v>
          </cell>
          <cell r="M762">
            <v>762.54</v>
          </cell>
          <cell r="N762">
            <v>763</v>
          </cell>
          <cell r="O762">
            <v>6.4999999999999947</v>
          </cell>
        </row>
        <row r="763">
          <cell r="A763">
            <v>60000672</v>
          </cell>
          <cell r="B763" t="str">
            <v>Определение концентрации кадмия в атмосферном воздухе и воздухе замкнутых непроизводственных помещений</v>
          </cell>
          <cell r="C763">
            <v>716</v>
          </cell>
          <cell r="D763">
            <v>3.42</v>
          </cell>
          <cell r="E763">
            <v>301.10104080000002</v>
          </cell>
          <cell r="F763">
            <v>52.315800000000003</v>
          </cell>
          <cell r="G763">
            <v>353.41684080000005</v>
          </cell>
          <cell r="H763">
            <v>120.16172587200002</v>
          </cell>
          <cell r="I763">
            <v>473.57856667200008</v>
          </cell>
          <cell r="J763">
            <v>71.036785000800009</v>
          </cell>
          <cell r="K763">
            <v>544.6153516728001</v>
          </cell>
          <cell r="L763">
            <v>653.53842200736017</v>
          </cell>
          <cell r="M763">
            <v>762.54</v>
          </cell>
          <cell r="N763">
            <v>763</v>
          </cell>
          <cell r="O763">
            <v>6.4999999999999947</v>
          </cell>
        </row>
        <row r="764">
          <cell r="A764">
            <v>60000673</v>
          </cell>
          <cell r="B764" t="str">
            <v>Определение концентрации меди в атмосферном воздухе и воздухе замкнутых непроизводственных помещений</v>
          </cell>
          <cell r="C764">
            <v>716</v>
          </cell>
          <cell r="D764">
            <v>3.42</v>
          </cell>
          <cell r="E764">
            <v>301.10104080000002</v>
          </cell>
          <cell r="F764">
            <v>52.315800000000003</v>
          </cell>
          <cell r="G764">
            <v>353.41684080000005</v>
          </cell>
          <cell r="H764">
            <v>120.16172587200002</v>
          </cell>
          <cell r="I764">
            <v>473.57856667200008</v>
          </cell>
          <cell r="J764">
            <v>71.036785000800009</v>
          </cell>
          <cell r="K764">
            <v>544.6153516728001</v>
          </cell>
          <cell r="L764">
            <v>653.53842200736017</v>
          </cell>
          <cell r="M764">
            <v>762.54</v>
          </cell>
          <cell r="N764">
            <v>763</v>
          </cell>
          <cell r="O764">
            <v>6.4999999999999947</v>
          </cell>
        </row>
        <row r="765">
          <cell r="A765">
            <v>60000674</v>
          </cell>
          <cell r="B765" t="str">
            <v>Определение концентрации никеля в атмосферном воздухе и воздухе замкнутых непроизводственных помещений</v>
          </cell>
          <cell r="C765">
            <v>716</v>
          </cell>
          <cell r="D765">
            <v>3.42</v>
          </cell>
          <cell r="E765">
            <v>301.10104080000002</v>
          </cell>
          <cell r="F765">
            <v>52.315800000000003</v>
          </cell>
          <cell r="G765">
            <v>353.41684080000005</v>
          </cell>
          <cell r="H765">
            <v>120.16172587200002</v>
          </cell>
          <cell r="I765">
            <v>473.57856667200008</v>
          </cell>
          <cell r="J765">
            <v>71.036785000800009</v>
          </cell>
          <cell r="K765">
            <v>544.6153516728001</v>
          </cell>
          <cell r="L765">
            <v>653.53842200736017</v>
          </cell>
          <cell r="M765">
            <v>762.54</v>
          </cell>
          <cell r="N765">
            <v>763</v>
          </cell>
          <cell r="O765">
            <v>6.4999999999999947</v>
          </cell>
        </row>
        <row r="766">
          <cell r="A766">
            <v>60000691</v>
          </cell>
          <cell r="B766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66">
            <v>332</v>
          </cell>
          <cell r="D766">
            <v>1.5</v>
          </cell>
          <cell r="E766">
            <v>132.06186000000002</v>
          </cell>
          <cell r="F766">
            <v>0</v>
          </cell>
          <cell r="G766">
            <v>132.06186000000002</v>
          </cell>
          <cell r="H766">
            <v>44.901032400000013</v>
          </cell>
          <cell r="I766">
            <v>176.96289240000004</v>
          </cell>
          <cell r="J766">
            <v>26.544433860000005</v>
          </cell>
          <cell r="K766">
            <v>203.50732626000004</v>
          </cell>
          <cell r="L766">
            <v>244.20879151200006</v>
          </cell>
          <cell r="M766">
            <v>353.58</v>
          </cell>
          <cell r="N766">
            <v>354</v>
          </cell>
          <cell r="O766">
            <v>6.4999999999999947</v>
          </cell>
        </row>
        <row r="767">
          <cell r="A767">
            <v>60000693</v>
          </cell>
          <cell r="B767" t="str">
            <v>Определение железа в атмосферном воздухе и воздухе непроизводственных помещений</v>
          </cell>
          <cell r="C767">
            <v>807</v>
          </cell>
          <cell r="D767">
            <v>3.42</v>
          </cell>
          <cell r="E767">
            <v>301.10104080000002</v>
          </cell>
          <cell r="F767">
            <v>105.9984</v>
          </cell>
          <cell r="G767">
            <v>407.09944080000002</v>
          </cell>
          <cell r="H767">
            <v>138.41380987200003</v>
          </cell>
          <cell r="I767">
            <v>545.51325067200003</v>
          </cell>
          <cell r="J767">
            <v>81.826987600799995</v>
          </cell>
          <cell r="K767">
            <v>627.34023827279998</v>
          </cell>
          <cell r="L767">
            <v>752.80828592735998</v>
          </cell>
          <cell r="M767">
            <v>859.45500000000004</v>
          </cell>
          <cell r="N767">
            <v>859</v>
          </cell>
          <cell r="O767">
            <v>6.5000000000000044</v>
          </cell>
        </row>
        <row r="768">
          <cell r="A768">
            <v>60000694</v>
          </cell>
          <cell r="B768" t="str">
            <v>Определение никотина в атмосферном воздухе и воздухе непроизводственных помещений</v>
          </cell>
          <cell r="C768">
            <v>1612</v>
          </cell>
          <cell r="D768">
            <v>5</v>
          </cell>
          <cell r="E768">
            <v>440.20620000000002</v>
          </cell>
          <cell r="F768">
            <v>325.70639999999997</v>
          </cell>
          <cell r="G768">
            <v>765.9126</v>
          </cell>
          <cell r="H768">
            <v>260.41028399999999</v>
          </cell>
          <cell r="I768">
            <v>1026.3228839999999</v>
          </cell>
          <cell r="J768">
            <v>153.94843259999999</v>
          </cell>
          <cell r="K768">
            <v>1180.2713165999999</v>
          </cell>
          <cell r="L768">
            <v>1416.3255799199999</v>
          </cell>
          <cell r="M768">
            <v>1716.78</v>
          </cell>
          <cell r="N768">
            <v>1717</v>
          </cell>
          <cell r="O768">
            <v>6.4999999999999991</v>
          </cell>
        </row>
        <row r="769">
          <cell r="A769">
            <v>60000695</v>
          </cell>
          <cell r="B769" t="str">
            <v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v>
          </cell>
          <cell r="C769">
            <v>478</v>
          </cell>
          <cell r="D769">
            <v>2.5</v>
          </cell>
          <cell r="E769">
            <v>220.10310000000001</v>
          </cell>
          <cell r="F769">
            <v>380.50080000000003</v>
          </cell>
          <cell r="G769">
            <v>600.60390000000007</v>
          </cell>
          <cell r="H769">
            <v>204.20532600000004</v>
          </cell>
          <cell r="I769">
            <v>804.80922600000008</v>
          </cell>
          <cell r="J769">
            <v>120.72138390000001</v>
          </cell>
          <cell r="K769">
            <v>925.53060990000006</v>
          </cell>
          <cell r="L769">
            <v>1110.6367318800001</v>
          </cell>
          <cell r="M769">
            <v>509.07</v>
          </cell>
          <cell r="N769">
            <v>509</v>
          </cell>
          <cell r="O769">
            <v>6.4999999999999991</v>
          </cell>
        </row>
        <row r="770">
          <cell r="A770" t="str">
            <v>Химическое исследование воздуха рабочей заны экспресс-методом</v>
          </cell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</row>
        <row r="771">
          <cell r="A771">
            <v>60000610</v>
          </cell>
          <cell r="B771" t="str">
            <v>Определение концентрации окислов азота экспресс методом в воздухе рабочей зоны</v>
          </cell>
          <cell r="C771">
            <v>737</v>
          </cell>
          <cell r="D771">
            <v>3</v>
          </cell>
          <cell r="E771">
            <v>264.12372000000005</v>
          </cell>
          <cell r="F771">
            <v>382.5</v>
          </cell>
          <cell r="G771">
            <v>646.62372000000005</v>
          </cell>
          <cell r="H771">
            <v>219.85206480000002</v>
          </cell>
          <cell r="I771">
            <v>866.47578480000004</v>
          </cell>
          <cell r="J771">
            <v>129.97136771999999</v>
          </cell>
          <cell r="K771">
            <v>996.44715252000003</v>
          </cell>
          <cell r="L771">
            <v>1195.7365830240001</v>
          </cell>
          <cell r="M771">
            <v>784.90499999999997</v>
          </cell>
          <cell r="N771">
            <v>785</v>
          </cell>
          <cell r="O771">
            <v>6.4999999999999964</v>
          </cell>
        </row>
        <row r="772">
          <cell r="A772">
            <v>60000611</v>
          </cell>
          <cell r="B772" t="str">
            <v>Определение концентрации  аммиака экспресс методом в воздухе рабочей зоны</v>
          </cell>
          <cell r="C772">
            <v>737</v>
          </cell>
          <cell r="D772">
            <v>3</v>
          </cell>
          <cell r="E772">
            <v>264.12372000000005</v>
          </cell>
          <cell r="F772">
            <v>382.5</v>
          </cell>
          <cell r="G772">
            <v>646.62372000000005</v>
          </cell>
          <cell r="H772">
            <v>219.85206480000002</v>
          </cell>
          <cell r="I772">
            <v>866.47578480000004</v>
          </cell>
          <cell r="J772">
            <v>129.97136771999999</v>
          </cell>
          <cell r="K772">
            <v>996.44715252000003</v>
          </cell>
          <cell r="L772">
            <v>1195.7365830240001</v>
          </cell>
          <cell r="M772">
            <v>784.90499999999997</v>
          </cell>
          <cell r="N772">
            <v>785</v>
          </cell>
          <cell r="O772">
            <v>6.4999999999999964</v>
          </cell>
        </row>
        <row r="773">
          <cell r="A773">
            <v>60000612</v>
          </cell>
          <cell r="B773" t="str">
            <v>Определение концентрации  акролеина экспресс методом в воздухе рабочей зоны</v>
          </cell>
          <cell r="C773">
            <v>737</v>
          </cell>
          <cell r="D773">
            <v>3</v>
          </cell>
          <cell r="E773">
            <v>264.12372000000005</v>
          </cell>
          <cell r="F773">
            <v>382.5</v>
          </cell>
          <cell r="G773">
            <v>646.62372000000005</v>
          </cell>
          <cell r="H773">
            <v>219.85206480000002</v>
          </cell>
          <cell r="I773">
            <v>866.47578480000004</v>
          </cell>
          <cell r="J773">
            <v>129.97136771999999</v>
          </cell>
          <cell r="K773">
            <v>996.44715252000003</v>
          </cell>
          <cell r="L773">
            <v>1195.7365830240001</v>
          </cell>
          <cell r="M773">
            <v>784.90499999999997</v>
          </cell>
          <cell r="N773">
            <v>785</v>
          </cell>
          <cell r="O773">
            <v>6.4999999999999964</v>
          </cell>
        </row>
        <row r="774">
          <cell r="A774">
            <v>60000613</v>
          </cell>
          <cell r="B774" t="str">
            <v>Определение концентрации ацетона экспресс методом в воздухе рабочей зоны</v>
          </cell>
          <cell r="C774">
            <v>737</v>
          </cell>
          <cell r="D774">
            <v>3</v>
          </cell>
          <cell r="E774">
            <v>264.12372000000005</v>
          </cell>
          <cell r="F774">
            <v>382.5</v>
          </cell>
          <cell r="G774">
            <v>646.62372000000005</v>
          </cell>
          <cell r="H774">
            <v>219.85206480000002</v>
          </cell>
          <cell r="I774">
            <v>866.47578480000004</v>
          </cell>
          <cell r="J774">
            <v>129.97136771999999</v>
          </cell>
          <cell r="K774">
            <v>996.44715252000003</v>
          </cell>
          <cell r="L774">
            <v>1195.7365830240001</v>
          </cell>
          <cell r="M774">
            <v>784.90499999999997</v>
          </cell>
          <cell r="N774">
            <v>785</v>
          </cell>
          <cell r="O774">
            <v>6.4999999999999964</v>
          </cell>
        </row>
        <row r="775">
          <cell r="A775">
            <v>60000614</v>
          </cell>
          <cell r="B775" t="str">
            <v>Определение концентрации бензола экспресс методом в воздухе рабочей зоны</v>
          </cell>
          <cell r="C775">
            <v>737</v>
          </cell>
          <cell r="D775">
            <v>3</v>
          </cell>
          <cell r="E775">
            <v>264.12372000000005</v>
          </cell>
          <cell r="F775">
            <v>382.5</v>
          </cell>
          <cell r="G775">
            <v>646.62372000000005</v>
          </cell>
          <cell r="H775">
            <v>219.85206480000002</v>
          </cell>
          <cell r="I775">
            <v>866.47578480000004</v>
          </cell>
          <cell r="J775">
            <v>129.97136771999999</v>
          </cell>
          <cell r="K775">
            <v>996.44715252000003</v>
          </cell>
          <cell r="L775">
            <v>1195.7365830240001</v>
          </cell>
          <cell r="M775">
            <v>784.90499999999997</v>
          </cell>
          <cell r="N775">
            <v>785</v>
          </cell>
          <cell r="O775">
            <v>6.4999999999999964</v>
          </cell>
        </row>
        <row r="776">
          <cell r="A776">
            <v>60000615</v>
          </cell>
          <cell r="B776" t="str">
            <v>Определение концентрации бензина экспресс методом в воздухе рабочей зоны</v>
          </cell>
          <cell r="C776">
            <v>737</v>
          </cell>
          <cell r="D776">
            <v>3</v>
          </cell>
          <cell r="E776">
            <v>264.12372000000005</v>
          </cell>
          <cell r="F776">
            <v>382.5</v>
          </cell>
          <cell r="G776">
            <v>646.62372000000005</v>
          </cell>
          <cell r="H776">
            <v>219.85206480000002</v>
          </cell>
          <cell r="I776">
            <v>866.47578480000004</v>
          </cell>
          <cell r="J776">
            <v>129.97136771999999</v>
          </cell>
          <cell r="K776">
            <v>996.44715252000003</v>
          </cell>
          <cell r="L776">
            <v>1195.7365830240001</v>
          </cell>
          <cell r="M776">
            <v>784.90499999999997</v>
          </cell>
          <cell r="N776">
            <v>785</v>
          </cell>
          <cell r="O776">
            <v>6.4999999999999964</v>
          </cell>
        </row>
        <row r="777">
          <cell r="A777">
            <v>60000616</v>
          </cell>
          <cell r="B777" t="str">
            <v>Определение концентрации гексана экспресс методом в воздухе рабочей зоны</v>
          </cell>
          <cell r="C777">
            <v>737</v>
          </cell>
          <cell r="D777">
            <v>3</v>
          </cell>
          <cell r="E777">
            <v>264.12372000000005</v>
          </cell>
          <cell r="F777">
            <v>382.5</v>
          </cell>
          <cell r="G777">
            <v>646.62372000000005</v>
          </cell>
          <cell r="H777">
            <v>219.85206480000002</v>
          </cell>
          <cell r="I777">
            <v>866.47578480000004</v>
          </cell>
          <cell r="J777">
            <v>129.97136771999999</v>
          </cell>
          <cell r="K777">
            <v>996.44715252000003</v>
          </cell>
          <cell r="L777">
            <v>1195.7365830240001</v>
          </cell>
          <cell r="M777">
            <v>784.90499999999997</v>
          </cell>
          <cell r="N777">
            <v>785</v>
          </cell>
          <cell r="O777">
            <v>6.4999999999999964</v>
          </cell>
        </row>
        <row r="778">
          <cell r="A778">
            <v>60000617</v>
          </cell>
          <cell r="B778" t="str">
            <v>Определение концентрации спирта (изо)пропилового экспресс методом в воздухе рабочей зоны</v>
          </cell>
          <cell r="C778">
            <v>737</v>
          </cell>
          <cell r="D778">
            <v>3</v>
          </cell>
          <cell r="E778">
            <v>264.12372000000005</v>
          </cell>
          <cell r="F778">
            <v>382.5</v>
          </cell>
          <cell r="G778">
            <v>646.62372000000005</v>
          </cell>
          <cell r="H778">
            <v>219.85206480000002</v>
          </cell>
          <cell r="I778">
            <v>866.47578480000004</v>
          </cell>
          <cell r="J778">
            <v>129.97136771999999</v>
          </cell>
          <cell r="K778">
            <v>996.44715252000003</v>
          </cell>
          <cell r="L778">
            <v>1195.7365830240001</v>
          </cell>
          <cell r="M778">
            <v>784.90499999999997</v>
          </cell>
          <cell r="N778">
            <v>785</v>
          </cell>
          <cell r="O778">
            <v>6.4999999999999964</v>
          </cell>
        </row>
        <row r="779">
          <cell r="A779">
            <v>60000618</v>
          </cell>
          <cell r="B779" t="str">
            <v>Определение концентрации ксилола экспресс методом в воздухе рабочей зоны</v>
          </cell>
          <cell r="C779">
            <v>737</v>
          </cell>
          <cell r="D779">
            <v>3</v>
          </cell>
          <cell r="E779">
            <v>264.12372000000005</v>
          </cell>
          <cell r="F779">
            <v>382.5</v>
          </cell>
          <cell r="G779">
            <v>646.62372000000005</v>
          </cell>
          <cell r="H779">
            <v>219.85206480000002</v>
          </cell>
          <cell r="I779">
            <v>866.47578480000004</v>
          </cell>
          <cell r="J779">
            <v>129.97136771999999</v>
          </cell>
          <cell r="K779">
            <v>996.44715252000003</v>
          </cell>
          <cell r="L779">
            <v>1195.7365830240001</v>
          </cell>
          <cell r="M779">
            <v>784.90499999999997</v>
          </cell>
          <cell r="N779">
            <v>785</v>
          </cell>
          <cell r="O779">
            <v>6.4999999999999964</v>
          </cell>
        </row>
        <row r="780">
          <cell r="A780">
            <v>60000619</v>
          </cell>
          <cell r="B780" t="str">
            <v>Определение концентрации озона экспресс методом в воздухе рабочей зоны</v>
          </cell>
          <cell r="C780">
            <v>737</v>
          </cell>
          <cell r="D780">
            <v>3</v>
          </cell>
          <cell r="E780">
            <v>264.12372000000005</v>
          </cell>
          <cell r="F780">
            <v>382.5</v>
          </cell>
          <cell r="G780">
            <v>646.62372000000005</v>
          </cell>
          <cell r="H780">
            <v>219.85206480000002</v>
          </cell>
          <cell r="I780">
            <v>866.47578480000004</v>
          </cell>
          <cell r="J780">
            <v>129.97136771999999</v>
          </cell>
          <cell r="K780">
            <v>996.44715252000003</v>
          </cell>
          <cell r="L780">
            <v>1195.7365830240001</v>
          </cell>
          <cell r="M780">
            <v>784.90499999999997</v>
          </cell>
          <cell r="N780">
            <v>785</v>
          </cell>
          <cell r="O780">
            <v>6.4999999999999964</v>
          </cell>
        </row>
        <row r="781">
          <cell r="A781">
            <v>60000620</v>
          </cell>
          <cell r="B781" t="str">
            <v>Определение концентрации толуола экспресс методом в воздухе рабочей зоны</v>
          </cell>
          <cell r="C781">
            <v>737</v>
          </cell>
          <cell r="D781">
            <v>3</v>
          </cell>
          <cell r="E781">
            <v>264.12372000000005</v>
          </cell>
          <cell r="F781">
            <v>382.5</v>
          </cell>
          <cell r="G781">
            <v>646.62372000000005</v>
          </cell>
          <cell r="H781">
            <v>219.85206480000002</v>
          </cell>
          <cell r="I781">
            <v>866.47578480000004</v>
          </cell>
          <cell r="J781">
            <v>129.97136771999999</v>
          </cell>
          <cell r="K781">
            <v>996.44715252000003</v>
          </cell>
          <cell r="L781">
            <v>1195.7365830240001</v>
          </cell>
          <cell r="M781">
            <v>784.90499999999997</v>
          </cell>
          <cell r="N781">
            <v>785</v>
          </cell>
          <cell r="O781">
            <v>6.4999999999999964</v>
          </cell>
        </row>
        <row r="782">
          <cell r="A782">
            <v>60000621</v>
          </cell>
          <cell r="B782" t="str">
            <v>Определение концентрации уайт-спирита экспресс методом в воздухе рабочей зоны</v>
          </cell>
          <cell r="C782">
            <v>737</v>
          </cell>
          <cell r="D782">
            <v>3</v>
          </cell>
          <cell r="E782">
            <v>264.12372000000005</v>
          </cell>
          <cell r="F782">
            <v>382.5</v>
          </cell>
          <cell r="G782">
            <v>646.62372000000005</v>
          </cell>
          <cell r="H782">
            <v>219.85206480000002</v>
          </cell>
          <cell r="I782">
            <v>866.47578480000004</v>
          </cell>
          <cell r="J782">
            <v>129.97136771999999</v>
          </cell>
          <cell r="K782">
            <v>996.44715252000003</v>
          </cell>
          <cell r="L782">
            <v>1195.7365830240001</v>
          </cell>
          <cell r="M782">
            <v>784.90499999999997</v>
          </cell>
          <cell r="N782">
            <v>785</v>
          </cell>
          <cell r="O782">
            <v>6.4999999999999964</v>
          </cell>
        </row>
        <row r="783">
          <cell r="A783">
            <v>60000622</v>
          </cell>
          <cell r="B783" t="str">
            <v>Определение концентрации оксида углерода (угарного газа) экспресс методом в воздухе рабочей зоны</v>
          </cell>
          <cell r="C783">
            <v>737</v>
          </cell>
          <cell r="D783">
            <v>3</v>
          </cell>
          <cell r="E783">
            <v>264.12372000000005</v>
          </cell>
          <cell r="F783">
            <v>382.5</v>
          </cell>
          <cell r="G783">
            <v>646.62372000000005</v>
          </cell>
          <cell r="H783">
            <v>219.85206480000002</v>
          </cell>
          <cell r="I783">
            <v>866.47578480000004</v>
          </cell>
          <cell r="J783">
            <v>129.97136771999999</v>
          </cell>
          <cell r="K783">
            <v>996.44715252000003</v>
          </cell>
          <cell r="L783">
            <v>1195.7365830240001</v>
          </cell>
          <cell r="M783">
            <v>784.90499999999997</v>
          </cell>
          <cell r="N783">
            <v>785</v>
          </cell>
          <cell r="O783">
            <v>6.4999999999999964</v>
          </cell>
        </row>
        <row r="784">
          <cell r="A784">
            <v>60000623</v>
          </cell>
          <cell r="B784" t="str">
            <v>Определение концентрации диоксида углерода экспресс методом в воздухе рабочей зоны</v>
          </cell>
          <cell r="C784">
            <v>737</v>
          </cell>
          <cell r="D784">
            <v>3</v>
          </cell>
          <cell r="E784">
            <v>264.12372000000005</v>
          </cell>
          <cell r="F784">
            <v>382.5</v>
          </cell>
          <cell r="G784">
            <v>646.62372000000005</v>
          </cell>
          <cell r="H784">
            <v>219.85206480000002</v>
          </cell>
          <cell r="I784">
            <v>866.47578480000004</v>
          </cell>
          <cell r="J784">
            <v>129.97136771999999</v>
          </cell>
          <cell r="K784">
            <v>996.44715252000003</v>
          </cell>
          <cell r="L784">
            <v>1195.7365830240001</v>
          </cell>
          <cell r="M784">
            <v>784.90499999999997</v>
          </cell>
          <cell r="N784">
            <v>785</v>
          </cell>
          <cell r="O784">
            <v>6.4999999999999964</v>
          </cell>
        </row>
        <row r="785">
          <cell r="A785">
            <v>60000624</v>
          </cell>
          <cell r="B785" t="str">
            <v>Определение концентрации углерода четыреххлористого экспресс методом в воздухе рабочей зоны</v>
          </cell>
          <cell r="C785">
            <v>737</v>
          </cell>
          <cell r="D785">
            <v>3</v>
          </cell>
          <cell r="E785">
            <v>264.12372000000005</v>
          </cell>
          <cell r="F785">
            <v>382.5</v>
          </cell>
          <cell r="G785">
            <v>646.62372000000005</v>
          </cell>
          <cell r="H785">
            <v>219.85206480000002</v>
          </cell>
          <cell r="I785">
            <v>866.47578480000004</v>
          </cell>
          <cell r="J785">
            <v>129.97136771999999</v>
          </cell>
          <cell r="K785">
            <v>996.44715252000003</v>
          </cell>
          <cell r="L785">
            <v>1195.7365830240001</v>
          </cell>
          <cell r="M785">
            <v>784.90499999999997</v>
          </cell>
          <cell r="N785">
            <v>785</v>
          </cell>
          <cell r="O785">
            <v>6.4999999999999964</v>
          </cell>
        </row>
        <row r="786">
          <cell r="A786">
            <v>60000625</v>
          </cell>
          <cell r="B786" t="str">
            <v>Определение концентрации уксусной кислоты  экспресс методом в воздухе рабочей зоны</v>
          </cell>
          <cell r="C786">
            <v>737</v>
          </cell>
          <cell r="D786">
            <v>3</v>
          </cell>
          <cell r="E786">
            <v>264.12372000000005</v>
          </cell>
          <cell r="F786">
            <v>382.5</v>
          </cell>
          <cell r="G786">
            <v>646.62372000000005</v>
          </cell>
          <cell r="H786">
            <v>219.85206480000002</v>
          </cell>
          <cell r="I786">
            <v>866.47578480000004</v>
          </cell>
          <cell r="J786">
            <v>129.97136771999999</v>
          </cell>
          <cell r="K786">
            <v>996.44715252000003</v>
          </cell>
          <cell r="L786">
            <v>1195.7365830240001</v>
          </cell>
          <cell r="M786">
            <v>784.90499999999997</v>
          </cell>
          <cell r="N786">
            <v>785</v>
          </cell>
          <cell r="O786">
            <v>6.4999999999999964</v>
          </cell>
        </row>
        <row r="787">
          <cell r="A787">
            <v>60000626</v>
          </cell>
          <cell r="B787" t="str">
            <v>Определение концентрации углеводородов нефти экспресс методом в воздухе рабочей зоны</v>
          </cell>
          <cell r="C787">
            <v>737</v>
          </cell>
          <cell r="D787">
            <v>3</v>
          </cell>
          <cell r="E787">
            <v>264.12372000000005</v>
          </cell>
          <cell r="F787">
            <v>382.5</v>
          </cell>
          <cell r="G787">
            <v>646.62372000000005</v>
          </cell>
          <cell r="H787">
            <v>219.85206480000002</v>
          </cell>
          <cell r="I787">
            <v>866.47578480000004</v>
          </cell>
          <cell r="J787">
            <v>129.97136771999999</v>
          </cell>
          <cell r="K787">
            <v>996.44715252000003</v>
          </cell>
          <cell r="L787">
            <v>1195.7365830240001</v>
          </cell>
          <cell r="M787">
            <v>784.90499999999997</v>
          </cell>
          <cell r="N787">
            <v>785</v>
          </cell>
          <cell r="O787">
            <v>6.4999999999999964</v>
          </cell>
        </row>
        <row r="788">
          <cell r="A788">
            <v>60000628</v>
          </cell>
          <cell r="B788" t="str">
            <v>Определение концентрации хлора экспресс методом в воздухе рабочей зоны</v>
          </cell>
          <cell r="C788">
            <v>737</v>
          </cell>
          <cell r="D788">
            <v>3</v>
          </cell>
          <cell r="E788">
            <v>264.12372000000005</v>
          </cell>
          <cell r="F788">
            <v>382.5</v>
          </cell>
          <cell r="G788">
            <v>646.62372000000005</v>
          </cell>
          <cell r="H788">
            <v>219.85206480000002</v>
          </cell>
          <cell r="I788">
            <v>866.47578480000004</v>
          </cell>
          <cell r="J788">
            <v>129.97136771999999</v>
          </cell>
          <cell r="K788">
            <v>996.44715252000003</v>
          </cell>
          <cell r="L788">
            <v>1195.7365830240001</v>
          </cell>
          <cell r="M788">
            <v>784.90499999999997</v>
          </cell>
          <cell r="N788">
            <v>785</v>
          </cell>
          <cell r="O788">
            <v>6.4999999999999964</v>
          </cell>
        </row>
        <row r="789">
          <cell r="A789">
            <v>60000629</v>
          </cell>
          <cell r="B789" t="str">
            <v>Определение концентрации соляной кислоты (хлороводорода) экспресс методом в воздухе рабочей зоны</v>
          </cell>
          <cell r="C789">
            <v>737</v>
          </cell>
          <cell r="D789">
            <v>3</v>
          </cell>
          <cell r="E789">
            <v>264.12372000000005</v>
          </cell>
          <cell r="F789">
            <v>382.5</v>
          </cell>
          <cell r="G789">
            <v>646.62372000000005</v>
          </cell>
          <cell r="H789">
            <v>219.85206480000002</v>
          </cell>
          <cell r="I789">
            <v>866.47578480000004</v>
          </cell>
          <cell r="J789">
            <v>129.97136771999999</v>
          </cell>
          <cell r="K789">
            <v>996.44715252000003</v>
          </cell>
          <cell r="L789">
            <v>1195.7365830240001</v>
          </cell>
          <cell r="M789">
            <v>784.90499999999997</v>
          </cell>
          <cell r="N789">
            <v>785</v>
          </cell>
          <cell r="O789">
            <v>6.4999999999999964</v>
          </cell>
        </row>
        <row r="790">
          <cell r="A790">
            <v>60000630</v>
          </cell>
          <cell r="B790" t="str">
            <v>Определение концентрации этанола экспресс методом в воздухе рабочей зоны</v>
          </cell>
          <cell r="C790">
            <v>737</v>
          </cell>
          <cell r="D790">
            <v>3</v>
          </cell>
          <cell r="E790">
            <v>264.12372000000005</v>
          </cell>
          <cell r="F790">
            <v>382.5</v>
          </cell>
          <cell r="G790">
            <v>646.62372000000005</v>
          </cell>
          <cell r="H790">
            <v>219.85206480000002</v>
          </cell>
          <cell r="I790">
            <v>866.47578480000004</v>
          </cell>
          <cell r="J790">
            <v>129.97136771999999</v>
          </cell>
          <cell r="K790">
            <v>996.44715252000003</v>
          </cell>
          <cell r="L790">
            <v>1195.7365830240001</v>
          </cell>
          <cell r="M790">
            <v>784.90499999999997</v>
          </cell>
          <cell r="N790">
            <v>785</v>
          </cell>
          <cell r="O790">
            <v>6.4999999999999964</v>
          </cell>
        </row>
        <row r="791">
          <cell r="A791">
            <v>60000631</v>
          </cell>
          <cell r="B791" t="str">
            <v>Определение концентрации диэтилового эфира экспресс методом в воздухе рабочей зоны</v>
          </cell>
          <cell r="C791">
            <v>737</v>
          </cell>
          <cell r="D791">
            <v>3</v>
          </cell>
          <cell r="E791">
            <v>264.12372000000005</v>
          </cell>
          <cell r="F791">
            <v>382.5</v>
          </cell>
          <cell r="G791">
            <v>646.62372000000005</v>
          </cell>
          <cell r="H791">
            <v>219.85206480000002</v>
          </cell>
          <cell r="I791">
            <v>866.47578480000004</v>
          </cell>
          <cell r="J791">
            <v>129.97136771999999</v>
          </cell>
          <cell r="K791">
            <v>996.44715252000003</v>
          </cell>
          <cell r="L791">
            <v>1195.7365830240001</v>
          </cell>
          <cell r="M791">
            <v>784.90499999999997</v>
          </cell>
          <cell r="N791">
            <v>785</v>
          </cell>
          <cell r="O791">
            <v>6.4999999999999964</v>
          </cell>
        </row>
        <row r="792">
          <cell r="A792">
            <v>60000632</v>
          </cell>
          <cell r="B792" t="str">
            <v>Определение концентрации хлороформа экспресс методом в воздухе рабочей зоны</v>
          </cell>
          <cell r="C792">
            <v>737</v>
          </cell>
          <cell r="D792">
            <v>3</v>
          </cell>
          <cell r="E792">
            <v>264.12372000000005</v>
          </cell>
          <cell r="F792">
            <v>382.5</v>
          </cell>
          <cell r="G792">
            <v>646.62372000000005</v>
          </cell>
          <cell r="H792">
            <v>219.85206480000002</v>
          </cell>
          <cell r="I792">
            <v>866.47578480000004</v>
          </cell>
          <cell r="J792">
            <v>129.97136771999999</v>
          </cell>
          <cell r="K792">
            <v>996.44715252000003</v>
          </cell>
          <cell r="L792">
            <v>1195.7365830240001</v>
          </cell>
          <cell r="M792">
            <v>784.90499999999997</v>
          </cell>
          <cell r="N792">
            <v>785</v>
          </cell>
          <cell r="O792">
            <v>6.4999999999999964</v>
          </cell>
        </row>
        <row r="793">
          <cell r="A793">
            <v>60000633</v>
          </cell>
          <cell r="B793" t="str">
            <v>Определение концентрации сернистого ангидрида ( диоксида серы) экспресс методом в воздухе рабочей зоны</v>
          </cell>
          <cell r="C793">
            <v>737</v>
          </cell>
          <cell r="D793">
            <v>3</v>
          </cell>
          <cell r="E793">
            <v>264.12372000000005</v>
          </cell>
          <cell r="F793">
            <v>382.5</v>
          </cell>
          <cell r="G793">
            <v>646.62372000000005</v>
          </cell>
          <cell r="H793">
            <v>219.85206480000002</v>
          </cell>
          <cell r="I793">
            <v>866.47578480000004</v>
          </cell>
          <cell r="J793">
            <v>129.97136771999999</v>
          </cell>
          <cell r="K793">
            <v>996.44715252000003</v>
          </cell>
          <cell r="L793">
            <v>1195.7365830240001</v>
          </cell>
          <cell r="M793">
            <v>784.90499999999997</v>
          </cell>
          <cell r="N793">
            <v>785</v>
          </cell>
          <cell r="O793">
            <v>6.4999999999999964</v>
          </cell>
        </row>
        <row r="794">
          <cell r="A794">
            <v>60000634</v>
          </cell>
          <cell r="B794" t="str">
            <v>Определение концентрации винилхлорида экспресс методом в воздухе рабочей зоны</v>
          </cell>
          <cell r="C794">
            <v>737</v>
          </cell>
          <cell r="D794">
            <v>3</v>
          </cell>
          <cell r="E794">
            <v>264.12372000000005</v>
          </cell>
          <cell r="F794">
            <v>382.5</v>
          </cell>
          <cell r="G794">
            <v>646.62372000000005</v>
          </cell>
          <cell r="H794">
            <v>219.85206480000002</v>
          </cell>
          <cell r="I794">
            <v>866.47578480000004</v>
          </cell>
          <cell r="J794">
            <v>129.97136771999999</v>
          </cell>
          <cell r="K794">
            <v>996.44715252000003</v>
          </cell>
          <cell r="L794">
            <v>1195.7365830240001</v>
          </cell>
          <cell r="M794">
            <v>784.90499999999997</v>
          </cell>
          <cell r="N794">
            <v>785</v>
          </cell>
          <cell r="O794">
            <v>6.4999999999999964</v>
          </cell>
        </row>
        <row r="795">
          <cell r="A795">
            <v>60000635</v>
          </cell>
          <cell r="B795" t="str">
            <v>Определение концентрации керосина экспресс методом в воздухе рабочей зоны</v>
          </cell>
          <cell r="C795">
            <v>737</v>
          </cell>
          <cell r="D795">
            <v>3</v>
          </cell>
          <cell r="E795">
            <v>264.12372000000005</v>
          </cell>
          <cell r="F795">
            <v>382.5</v>
          </cell>
          <cell r="G795">
            <v>646.62372000000005</v>
          </cell>
          <cell r="H795">
            <v>219.85206480000002</v>
          </cell>
          <cell r="I795">
            <v>866.47578480000004</v>
          </cell>
          <cell r="J795">
            <v>129.97136771999999</v>
          </cell>
          <cell r="K795">
            <v>996.44715252000003</v>
          </cell>
          <cell r="L795">
            <v>1195.7365830240001</v>
          </cell>
          <cell r="M795">
            <v>784.90499999999997</v>
          </cell>
          <cell r="N795">
            <v>785</v>
          </cell>
          <cell r="O795">
            <v>6.4999999999999964</v>
          </cell>
        </row>
        <row r="796">
          <cell r="A796">
            <v>60000638</v>
          </cell>
          <cell r="B796" t="str">
            <v>Определение концентрации стирола экспресс методом в воздухе рабочей зоны</v>
          </cell>
          <cell r="C796">
            <v>737</v>
          </cell>
          <cell r="D796">
            <v>3</v>
          </cell>
          <cell r="E796">
            <v>264.12372000000005</v>
          </cell>
          <cell r="F796">
            <v>382.5</v>
          </cell>
          <cell r="G796">
            <v>646.62372000000005</v>
          </cell>
          <cell r="H796">
            <v>219.85206480000002</v>
          </cell>
          <cell r="I796">
            <v>866.47578480000004</v>
          </cell>
          <cell r="J796">
            <v>129.97136771999999</v>
          </cell>
          <cell r="K796">
            <v>996.44715252000003</v>
          </cell>
          <cell r="L796">
            <v>1195.7365830240001</v>
          </cell>
          <cell r="M796">
            <v>784.90499999999997</v>
          </cell>
          <cell r="N796">
            <v>785</v>
          </cell>
          <cell r="O796">
            <v>6.4999999999999964</v>
          </cell>
        </row>
        <row r="797">
          <cell r="A797">
            <v>60000639</v>
          </cell>
          <cell r="B797" t="str">
            <v>Определение концентрации азотной кислоты (диоксида азота) экспресс методом в воздухе рабочей зоны</v>
          </cell>
          <cell r="C797">
            <v>737</v>
          </cell>
          <cell r="D797">
            <v>3</v>
          </cell>
          <cell r="E797">
            <v>264.12372000000005</v>
          </cell>
          <cell r="F797">
            <v>382.5</v>
          </cell>
          <cell r="G797">
            <v>646.62372000000005</v>
          </cell>
          <cell r="H797">
            <v>219.85206480000002</v>
          </cell>
          <cell r="I797">
            <v>866.47578480000004</v>
          </cell>
          <cell r="J797">
            <v>129.97136771999999</v>
          </cell>
          <cell r="K797">
            <v>996.44715252000003</v>
          </cell>
          <cell r="L797">
            <v>1195.7365830240001</v>
          </cell>
          <cell r="M797">
            <v>784.90499999999997</v>
          </cell>
          <cell r="N797">
            <v>785</v>
          </cell>
          <cell r="O797">
            <v>6.4999999999999964</v>
          </cell>
        </row>
        <row r="798">
          <cell r="A798">
            <v>60000641</v>
          </cell>
          <cell r="B798" t="str">
            <v>Определение концентрации фтористого водорода экспресс методом в воздухе рабочей зоны</v>
          </cell>
          <cell r="C798">
            <v>737</v>
          </cell>
          <cell r="D798">
            <v>3</v>
          </cell>
          <cell r="E798">
            <v>264.12372000000005</v>
          </cell>
          <cell r="F798">
            <v>382.5</v>
          </cell>
          <cell r="G798">
            <v>646.62372000000005</v>
          </cell>
          <cell r="H798">
            <v>219.85206480000002</v>
          </cell>
          <cell r="I798">
            <v>866.47578480000004</v>
          </cell>
          <cell r="J798">
            <v>129.97136771999999</v>
          </cell>
          <cell r="K798">
            <v>996.44715252000003</v>
          </cell>
          <cell r="L798">
            <v>1195.7365830240001</v>
          </cell>
          <cell r="M798">
            <v>784.90499999999997</v>
          </cell>
          <cell r="N798">
            <v>785</v>
          </cell>
          <cell r="O798">
            <v>6.4999999999999964</v>
          </cell>
        </row>
        <row r="799">
          <cell r="A799">
            <v>60000643</v>
          </cell>
          <cell r="B799" t="str">
            <v>Определение концентрации трихлорэтилена экспресс методом в воздухе рабочей зоны</v>
          </cell>
          <cell r="C799">
            <v>737</v>
          </cell>
          <cell r="D799">
            <v>3</v>
          </cell>
          <cell r="E799">
            <v>264.12372000000005</v>
          </cell>
          <cell r="F799">
            <v>382.5</v>
          </cell>
          <cell r="G799">
            <v>646.62372000000005</v>
          </cell>
          <cell r="H799">
            <v>219.85206480000002</v>
          </cell>
          <cell r="I799">
            <v>866.47578480000004</v>
          </cell>
          <cell r="J799">
            <v>129.97136771999999</v>
          </cell>
          <cell r="K799">
            <v>996.44715252000003</v>
          </cell>
          <cell r="L799">
            <v>1195.7365830240001</v>
          </cell>
          <cell r="M799">
            <v>784.90499999999997</v>
          </cell>
          <cell r="N799">
            <v>785</v>
          </cell>
          <cell r="O799">
            <v>6.4999999999999964</v>
          </cell>
        </row>
        <row r="800">
          <cell r="A800">
            <v>60000644</v>
          </cell>
          <cell r="B800" t="str">
            <v>Определение концентрации сероводорода экспресс методом в воздухе рабочей зоны</v>
          </cell>
          <cell r="C800">
            <v>737</v>
          </cell>
          <cell r="D800">
            <v>3</v>
          </cell>
          <cell r="E800">
            <v>264.12372000000005</v>
          </cell>
          <cell r="F800">
            <v>382.5</v>
          </cell>
          <cell r="G800">
            <v>646.62372000000005</v>
          </cell>
          <cell r="H800">
            <v>219.85206480000002</v>
          </cell>
          <cell r="I800">
            <v>866.47578480000004</v>
          </cell>
          <cell r="J800">
            <v>129.97136771999999</v>
          </cell>
          <cell r="K800">
            <v>996.44715252000003</v>
          </cell>
          <cell r="L800">
            <v>1195.7365830240001</v>
          </cell>
          <cell r="M800">
            <v>784.90499999999997</v>
          </cell>
          <cell r="N800">
            <v>785</v>
          </cell>
          <cell r="O800">
            <v>6.4999999999999964</v>
          </cell>
        </row>
        <row r="801">
          <cell r="A801">
            <v>60001320</v>
          </cell>
          <cell r="B801" t="str">
            <v>Определение концентрации фенола экспресс методом в воздухе рабочей зоны</v>
          </cell>
          <cell r="C801">
            <v>737</v>
          </cell>
          <cell r="D801">
            <v>1</v>
          </cell>
          <cell r="E801">
            <v>88.041240000000016</v>
          </cell>
          <cell r="F801">
            <v>382.5</v>
          </cell>
          <cell r="G801">
            <v>470.54124000000002</v>
          </cell>
          <cell r="H801">
            <v>159.98402160000001</v>
          </cell>
          <cell r="I801">
            <v>630.52526160000002</v>
          </cell>
          <cell r="J801">
            <v>94.578789240000006</v>
          </cell>
          <cell r="K801">
            <v>725.10405084000001</v>
          </cell>
          <cell r="L801">
            <v>870.12486100800004</v>
          </cell>
          <cell r="M801">
            <v>784.90499999999997</v>
          </cell>
          <cell r="N801">
            <v>785</v>
          </cell>
          <cell r="O801">
            <v>6.4999999999999964</v>
          </cell>
        </row>
        <row r="802">
          <cell r="A802">
            <v>60001321</v>
          </cell>
          <cell r="B802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v>
          </cell>
          <cell r="C802">
            <v>7532</v>
          </cell>
          <cell r="D802">
            <v>78</v>
          </cell>
          <cell r="E802">
            <v>6867.2167200000013</v>
          </cell>
          <cell r="F802">
            <v>0</v>
          </cell>
          <cell r="G802">
            <v>6867.2167200000013</v>
          </cell>
          <cell r="H802">
            <v>2334.8536848000008</v>
          </cell>
          <cell r="I802">
            <v>9202.0704048000025</v>
          </cell>
          <cell r="J802">
            <v>1380.3105607200002</v>
          </cell>
          <cell r="K802">
            <v>10582.380965520002</v>
          </cell>
          <cell r="L802">
            <v>12698.857158624003</v>
          </cell>
          <cell r="M802">
            <v>8021.58</v>
          </cell>
          <cell r="N802">
            <v>8022</v>
          </cell>
          <cell r="O802">
            <v>6.4999999999999991</v>
          </cell>
        </row>
        <row r="803">
          <cell r="A803">
            <v>60001322</v>
          </cell>
          <cell r="B803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v>
          </cell>
          <cell r="C803">
            <v>7532</v>
          </cell>
          <cell r="D803">
            <v>78</v>
          </cell>
          <cell r="E803">
            <v>6867.2167200000013</v>
          </cell>
          <cell r="F803">
            <v>0</v>
          </cell>
          <cell r="G803">
            <v>6867.2167200000013</v>
          </cell>
          <cell r="H803">
            <v>2334.8536848000008</v>
          </cell>
          <cell r="I803">
            <v>9202.0704048000025</v>
          </cell>
          <cell r="J803">
            <v>1380.3105607200002</v>
          </cell>
          <cell r="K803">
            <v>10582.380965520002</v>
          </cell>
          <cell r="L803">
            <v>12698.857158624003</v>
          </cell>
          <cell r="M803">
            <v>8021.58</v>
          </cell>
          <cell r="N803">
            <v>8022</v>
          </cell>
          <cell r="O803">
            <v>6.4999999999999991</v>
          </cell>
        </row>
        <row r="804">
          <cell r="A804">
            <v>60000627</v>
          </cell>
          <cell r="B804" t="str">
            <v>Определение концентрации формальдегида экспресс методом в воздухе рабочей зоны</v>
          </cell>
          <cell r="C804">
            <v>737</v>
          </cell>
          <cell r="D804">
            <v>3</v>
          </cell>
          <cell r="E804">
            <v>264.12372000000005</v>
          </cell>
          <cell r="F804">
            <v>382.5</v>
          </cell>
          <cell r="G804">
            <v>646.62372000000005</v>
          </cell>
          <cell r="H804">
            <v>219.85206480000002</v>
          </cell>
          <cell r="I804">
            <v>866.47578480000004</v>
          </cell>
          <cell r="J804">
            <v>129.97136771999999</v>
          </cell>
          <cell r="K804">
            <v>996.44715252000003</v>
          </cell>
          <cell r="L804">
            <v>1195.7365830240001</v>
          </cell>
          <cell r="M804">
            <v>784.90499999999997</v>
          </cell>
          <cell r="N804">
            <v>785</v>
          </cell>
          <cell r="O804">
            <v>6.4999999999999964</v>
          </cell>
        </row>
        <row r="805">
          <cell r="A805">
            <v>60000564</v>
          </cell>
          <cell r="B805" t="str">
            <v>Определение концентрации скипидара в воздухе рабочей зоны</v>
          </cell>
          <cell r="C805">
            <v>411</v>
          </cell>
          <cell r="D805">
            <v>3</v>
          </cell>
          <cell r="E805">
            <v>264.12372000000005</v>
          </cell>
          <cell r="F805">
            <v>3.3762000000000003</v>
          </cell>
          <cell r="G805">
            <v>267.49992000000003</v>
          </cell>
          <cell r="H805">
            <v>90.949972800000012</v>
          </cell>
          <cell r="I805">
            <v>358.44989280000004</v>
          </cell>
          <cell r="J805">
            <v>53.767483920000004</v>
          </cell>
          <cell r="K805">
            <v>412.21737672000006</v>
          </cell>
          <cell r="L805">
            <v>494.6608520640001</v>
          </cell>
          <cell r="M805">
            <v>437.71499999999997</v>
          </cell>
          <cell r="N805">
            <v>438</v>
          </cell>
          <cell r="O805">
            <v>6.4999999999999929</v>
          </cell>
        </row>
        <row r="806">
          <cell r="A806" t="str">
            <v>Химическое исследование воздуха рабочей зоны</v>
          </cell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</row>
        <row r="807">
          <cell r="A807">
            <v>60000547</v>
          </cell>
          <cell r="B807" t="str">
            <v>Определение концентрации азота диоксида (азотная кислота) в воздухе рабочей зоны</v>
          </cell>
          <cell r="C807">
            <v>293</v>
          </cell>
          <cell r="D807">
            <v>3.33</v>
          </cell>
          <cell r="E807">
            <v>293.17732920000003</v>
          </cell>
          <cell r="F807">
            <v>9.2921999999999993</v>
          </cell>
          <cell r="G807">
            <v>302.46952920000001</v>
          </cell>
          <cell r="H807">
            <v>102.83963992800001</v>
          </cell>
          <cell r="I807">
            <v>405.30916912800001</v>
          </cell>
          <cell r="J807">
            <v>60.7963753692</v>
          </cell>
          <cell r="K807">
            <v>466.10554449720001</v>
          </cell>
          <cell r="L807">
            <v>559.32665339664004</v>
          </cell>
          <cell r="M807">
            <v>312.04500000000002</v>
          </cell>
          <cell r="N807">
            <v>312</v>
          </cell>
          <cell r="O807">
            <v>6.5000000000000053</v>
          </cell>
        </row>
        <row r="808">
          <cell r="A808">
            <v>60000548</v>
          </cell>
          <cell r="B808" t="str">
            <v>Определение концентрации железа оксида в воздухе рабочей зоны</v>
          </cell>
          <cell r="C808">
            <v>457</v>
          </cell>
          <cell r="D808">
            <v>3.67</v>
          </cell>
          <cell r="E808">
            <v>323.11135080000003</v>
          </cell>
          <cell r="F808">
            <v>1.3566</v>
          </cell>
          <cell r="G808">
            <v>324.46795080000004</v>
          </cell>
          <cell r="H808">
            <v>110.31910327200002</v>
          </cell>
          <cell r="I808">
            <v>434.78705407200005</v>
          </cell>
          <cell r="J808">
            <v>65.218058110800001</v>
          </cell>
          <cell r="K808">
            <v>500.00511218280008</v>
          </cell>
          <cell r="L808">
            <v>600.00613461936007</v>
          </cell>
          <cell r="M808">
            <v>486.70499999999998</v>
          </cell>
          <cell r="N808">
            <v>487</v>
          </cell>
          <cell r="O808">
            <v>6.4999999999999964</v>
          </cell>
        </row>
        <row r="809">
          <cell r="A809">
            <v>60000549</v>
          </cell>
          <cell r="B809" t="str">
            <v>Определение концентрации хлористого водорода  (соляная кислота) в воздухе рабочей зоны</v>
          </cell>
          <cell r="C809">
            <v>342</v>
          </cell>
          <cell r="D809">
            <v>2.83</v>
          </cell>
          <cell r="E809">
            <v>249.15670920000005</v>
          </cell>
          <cell r="F809">
            <v>4.9674000000000005</v>
          </cell>
          <cell r="G809">
            <v>254.12410920000005</v>
          </cell>
          <cell r="H809">
            <v>86.402197128000026</v>
          </cell>
          <cell r="I809">
            <v>340.52630632800009</v>
          </cell>
          <cell r="J809">
            <v>51.078945949200012</v>
          </cell>
          <cell r="K809">
            <v>391.60525227720012</v>
          </cell>
          <cell r="L809">
            <v>469.92630273264012</v>
          </cell>
          <cell r="M809">
            <v>364.23</v>
          </cell>
          <cell r="N809">
            <v>365</v>
          </cell>
          <cell r="O809">
            <v>6.5000000000000053</v>
          </cell>
        </row>
        <row r="810">
          <cell r="A810">
            <v>60000550</v>
          </cell>
          <cell r="B810" t="str">
            <v>Определение концентрации серной кислоты в воздухе рабочей зоны</v>
          </cell>
          <cell r="C810">
            <v>268</v>
          </cell>
          <cell r="D810">
            <v>3</v>
          </cell>
          <cell r="E810">
            <v>264.12372000000005</v>
          </cell>
          <cell r="F810">
            <v>1.3668</v>
          </cell>
          <cell r="G810">
            <v>265.49052000000006</v>
          </cell>
          <cell r="H810">
            <v>90.266776800000031</v>
          </cell>
          <cell r="I810">
            <v>355.75729680000006</v>
          </cell>
          <cell r="J810">
            <v>53.363594520000007</v>
          </cell>
          <cell r="K810">
            <v>409.12089132000006</v>
          </cell>
          <cell r="L810">
            <v>490.94506958400007</v>
          </cell>
          <cell r="M810">
            <v>285.42</v>
          </cell>
          <cell r="N810">
            <v>285</v>
          </cell>
          <cell r="O810">
            <v>6.5000000000000053</v>
          </cell>
        </row>
        <row r="811">
          <cell r="A811">
            <v>60000551</v>
          </cell>
          <cell r="B811" t="str">
            <v>Определение концентрации уксусной кислоты в воздухе рабочей зоны</v>
          </cell>
          <cell r="C811">
            <v>133</v>
          </cell>
          <cell r="D811">
            <v>2.33</v>
          </cell>
          <cell r="E811">
            <v>205.13608920000004</v>
          </cell>
          <cell r="F811">
            <v>2.0196000000000001</v>
          </cell>
          <cell r="G811">
            <v>207.15568920000004</v>
          </cell>
          <cell r="H811">
            <v>70.432934328000016</v>
          </cell>
          <cell r="I811">
            <v>277.58862352800008</v>
          </cell>
          <cell r="J811">
            <v>41.638293529200013</v>
          </cell>
          <cell r="K811">
            <v>319.22691705720013</v>
          </cell>
          <cell r="L811">
            <v>383.07230046864015</v>
          </cell>
          <cell r="M811">
            <v>141.64500000000001</v>
          </cell>
          <cell r="N811">
            <v>142</v>
          </cell>
          <cell r="O811">
            <v>6.5000000000000071</v>
          </cell>
        </row>
        <row r="812">
          <cell r="A812">
            <v>60000552</v>
          </cell>
          <cell r="B812" t="str">
            <v>Определение концентрации кремния в воздухе рабочей зоны</v>
          </cell>
          <cell r="C812">
            <v>695</v>
          </cell>
          <cell r="D812">
            <v>7.67</v>
          </cell>
          <cell r="E812">
            <v>675.27631080000003</v>
          </cell>
          <cell r="F812">
            <v>4.5491999999999999</v>
          </cell>
          <cell r="G812">
            <v>679.82551080000007</v>
          </cell>
          <cell r="H812">
            <v>231.14067367200005</v>
          </cell>
          <cell r="I812">
            <v>910.96618447200012</v>
          </cell>
          <cell r="J812">
            <v>136.6449276708</v>
          </cell>
          <cell r="K812">
            <v>1047.6111121428</v>
          </cell>
          <cell r="L812">
            <v>1257.1333345713601</v>
          </cell>
          <cell r="M812">
            <v>740.17499999999995</v>
          </cell>
          <cell r="N812">
            <v>740</v>
          </cell>
          <cell r="O812">
            <v>6.4999999999999929</v>
          </cell>
        </row>
        <row r="813">
          <cell r="A813">
            <v>60000553</v>
          </cell>
          <cell r="B813" t="str">
            <v>Определение концентрации марганца в воздухе рабочей зоны</v>
          </cell>
          <cell r="C813">
            <v>457</v>
          </cell>
          <cell r="D813">
            <v>4</v>
          </cell>
          <cell r="E813">
            <v>352.16496000000006</v>
          </cell>
          <cell r="F813">
            <v>2.8763999999999998</v>
          </cell>
          <cell r="G813">
            <v>355.04136000000005</v>
          </cell>
          <cell r="H813">
            <v>120.71406240000003</v>
          </cell>
          <cell r="I813">
            <v>475.7554224000001</v>
          </cell>
          <cell r="J813">
            <v>71.363313360000006</v>
          </cell>
          <cell r="K813">
            <v>547.11873576000016</v>
          </cell>
          <cell r="L813">
            <v>656.5424829120002</v>
          </cell>
          <cell r="M813">
            <v>486.70499999999998</v>
          </cell>
          <cell r="N813">
            <v>487</v>
          </cell>
          <cell r="O813">
            <v>6.4999999999999964</v>
          </cell>
        </row>
        <row r="814">
          <cell r="A814">
            <v>60000554</v>
          </cell>
          <cell r="B814" t="str">
            <v>Определение концентрации масла минерального в воздухе рабочей зоны</v>
          </cell>
          <cell r="C814">
            <v>181</v>
          </cell>
          <cell r="D814">
            <v>2.33</v>
          </cell>
          <cell r="E814">
            <v>205.13608920000004</v>
          </cell>
          <cell r="F814">
            <v>6.2627999999999995</v>
          </cell>
          <cell r="G814">
            <v>211.39888920000004</v>
          </cell>
          <cell r="H814">
            <v>71.87562232800002</v>
          </cell>
          <cell r="I814">
            <v>283.27451152800006</v>
          </cell>
          <cell r="J814">
            <v>42.491176729200006</v>
          </cell>
          <cell r="K814">
            <v>325.76568825720005</v>
          </cell>
          <cell r="L814">
            <v>390.91882590864009</v>
          </cell>
          <cell r="M814">
            <v>192.76499999999999</v>
          </cell>
          <cell r="N814">
            <v>193</v>
          </cell>
          <cell r="O814">
            <v>6.499999999999992</v>
          </cell>
        </row>
        <row r="815">
          <cell r="A815">
            <v>60000555</v>
          </cell>
          <cell r="B815" t="str">
            <v>Определение концентрации меди атомно-абсорбционным методом в воздухе рабочей зоны</v>
          </cell>
          <cell r="C815">
            <v>312</v>
          </cell>
          <cell r="D815">
            <v>4</v>
          </cell>
          <cell r="E815">
            <v>352.16496000000006</v>
          </cell>
          <cell r="F815">
            <v>2.8050000000000002</v>
          </cell>
          <cell r="G815">
            <v>354.96996000000007</v>
          </cell>
          <cell r="H815">
            <v>120.68978640000003</v>
          </cell>
          <cell r="I815">
            <v>475.65974640000013</v>
          </cell>
          <cell r="J815">
            <v>71.348961960000011</v>
          </cell>
          <cell r="K815">
            <v>547.00870836000013</v>
          </cell>
          <cell r="L815">
            <v>656.4104500320002</v>
          </cell>
          <cell r="M815">
            <v>332.28</v>
          </cell>
          <cell r="N815">
            <v>332</v>
          </cell>
          <cell r="O815">
            <v>6.499999999999992</v>
          </cell>
        </row>
        <row r="816">
          <cell r="A816">
            <v>60000557</v>
          </cell>
          <cell r="B816" t="str">
            <v>Определение концентрации пыли в воздухе рабочей зоны</v>
          </cell>
          <cell r="C816">
            <v>181</v>
          </cell>
          <cell r="D816">
            <v>1.33</v>
          </cell>
          <cell r="E816">
            <v>117.09484920000003</v>
          </cell>
          <cell r="F816">
            <v>6.2627999999999995</v>
          </cell>
          <cell r="G816">
            <v>123.35764920000003</v>
          </cell>
          <cell r="H816">
            <v>41.941600728000012</v>
          </cell>
          <cell r="I816">
            <v>165.29924992800005</v>
          </cell>
          <cell r="J816">
            <v>24.794887489200008</v>
          </cell>
          <cell r="K816">
            <v>190.09413741720005</v>
          </cell>
          <cell r="L816">
            <v>228.11296490064007</v>
          </cell>
          <cell r="M816">
            <v>192.76499999999999</v>
          </cell>
          <cell r="N816">
            <v>193</v>
          </cell>
          <cell r="O816">
            <v>6.499999999999992</v>
          </cell>
        </row>
        <row r="817">
          <cell r="A817">
            <v>60000558</v>
          </cell>
          <cell r="B817" t="str">
            <v>Определение концентрации свинца в воздухе рабочей зоны</v>
          </cell>
          <cell r="C817">
            <v>457</v>
          </cell>
          <cell r="D817">
            <v>4.17</v>
          </cell>
          <cell r="E817">
            <v>367.13197080000003</v>
          </cell>
          <cell r="F817">
            <v>12.903</v>
          </cell>
          <cell r="G817">
            <v>380.03497080000005</v>
          </cell>
          <cell r="H817">
            <v>129.21189007200002</v>
          </cell>
          <cell r="I817">
            <v>509.24686087200007</v>
          </cell>
          <cell r="J817">
            <v>76.387029130800002</v>
          </cell>
          <cell r="K817">
            <v>585.63389000280006</v>
          </cell>
          <cell r="L817">
            <v>702.76066800336002</v>
          </cell>
          <cell r="M817">
            <v>486.70499999999998</v>
          </cell>
          <cell r="N817">
            <v>487</v>
          </cell>
          <cell r="O817">
            <v>6.4999999999999964</v>
          </cell>
        </row>
        <row r="818">
          <cell r="A818">
            <v>60000559</v>
          </cell>
          <cell r="B818" t="str">
            <v>Определение концентрации фенола в воздухе рабочей зоны</v>
          </cell>
          <cell r="C818">
            <v>457</v>
          </cell>
          <cell r="D818">
            <v>3</v>
          </cell>
          <cell r="E818">
            <v>264.12372000000005</v>
          </cell>
          <cell r="F818">
            <v>1.3566</v>
          </cell>
          <cell r="G818">
            <v>265.48032000000006</v>
          </cell>
          <cell r="H818">
            <v>90.263308800000033</v>
          </cell>
          <cell r="I818">
            <v>355.74362880000012</v>
          </cell>
          <cell r="J818">
            <v>53.361544320000014</v>
          </cell>
          <cell r="K818">
            <v>409.10517312000013</v>
          </cell>
          <cell r="L818">
            <v>490.92620774400018</v>
          </cell>
          <cell r="M818">
            <v>486.70499999999998</v>
          </cell>
          <cell r="N818">
            <v>487</v>
          </cell>
          <cell r="O818">
            <v>6.4999999999999964</v>
          </cell>
        </row>
        <row r="819">
          <cell r="A819">
            <v>60000560</v>
          </cell>
          <cell r="B819" t="str">
            <v>Определение концентрации формальдегида в воздухе рабочей зоны</v>
          </cell>
          <cell r="C819">
            <v>472</v>
          </cell>
          <cell r="D819">
            <v>3</v>
          </cell>
          <cell r="E819">
            <v>264.12372000000005</v>
          </cell>
          <cell r="F819">
            <v>1.1016000000000001</v>
          </cell>
          <cell r="G819">
            <v>265.22532000000007</v>
          </cell>
          <cell r="H819">
            <v>90.176608800000025</v>
          </cell>
          <cell r="I819">
            <v>355.40192880000006</v>
          </cell>
          <cell r="J819">
            <v>53.31028932000001</v>
          </cell>
          <cell r="K819">
            <v>408.7122181200001</v>
          </cell>
          <cell r="L819">
            <v>490.45466174400013</v>
          </cell>
          <cell r="M819">
            <v>502.68</v>
          </cell>
          <cell r="N819">
            <v>503</v>
          </cell>
          <cell r="O819">
            <v>6.5000000000000018</v>
          </cell>
        </row>
        <row r="820">
          <cell r="A820">
            <v>60000561</v>
          </cell>
          <cell r="B820" t="str">
            <v>Определение концентрации щелочи в воздухе рабочей зоны</v>
          </cell>
          <cell r="C820">
            <v>302</v>
          </cell>
          <cell r="D820">
            <v>3</v>
          </cell>
          <cell r="E820">
            <v>264.12372000000005</v>
          </cell>
          <cell r="F820">
            <v>6.7728000000000002</v>
          </cell>
          <cell r="G820">
            <v>270.89652000000007</v>
          </cell>
          <cell r="H820">
            <v>92.104816800000023</v>
          </cell>
          <cell r="I820">
            <v>363.0013368000001</v>
          </cell>
          <cell r="J820">
            <v>54.450200520000017</v>
          </cell>
          <cell r="K820">
            <v>417.45153732000011</v>
          </cell>
          <cell r="L820">
            <v>500.94184478400012</v>
          </cell>
          <cell r="M820">
            <v>321.63</v>
          </cell>
          <cell r="N820">
            <v>322</v>
          </cell>
          <cell r="O820">
            <v>6.4999999999999991</v>
          </cell>
        </row>
        <row r="821">
          <cell r="A821">
            <v>60000562</v>
          </cell>
          <cell r="B821" t="str">
            <v>Определение концентрации фосфорного ангидрида в воздухе рабочей зоны</v>
          </cell>
          <cell r="C821">
            <v>278</v>
          </cell>
          <cell r="D821">
            <v>4</v>
          </cell>
          <cell r="E821">
            <v>352.16496000000006</v>
          </cell>
          <cell r="F821">
            <v>8.8230000000000004</v>
          </cell>
          <cell r="G821">
            <v>360.98796000000004</v>
          </cell>
          <cell r="H821">
            <v>122.73590640000002</v>
          </cell>
          <cell r="I821">
            <v>483.72386640000008</v>
          </cell>
          <cell r="J821">
            <v>72.558579960000003</v>
          </cell>
          <cell r="K821">
            <v>556.28244636000011</v>
          </cell>
          <cell r="L821">
            <v>667.53893563200018</v>
          </cell>
          <cell r="M821">
            <v>296.07</v>
          </cell>
          <cell r="N821">
            <v>296</v>
          </cell>
          <cell r="O821">
            <v>6.4999999999999973</v>
          </cell>
        </row>
        <row r="822">
          <cell r="A822">
            <v>60000565</v>
          </cell>
          <cell r="B822" t="str">
            <v>Определение концентрации ртути в воздухе рабочей зоны</v>
          </cell>
          <cell r="C822">
            <v>391</v>
          </cell>
          <cell r="D822">
            <v>1.17</v>
          </cell>
          <cell r="E822">
            <v>103.0082508</v>
          </cell>
          <cell r="F822">
            <v>0</v>
          </cell>
          <cell r="G822">
            <v>103.0082508</v>
          </cell>
          <cell r="H822">
            <v>35.022805271999999</v>
          </cell>
          <cell r="I822">
            <v>138.03105607200001</v>
          </cell>
          <cell r="J822">
            <v>20.7046584108</v>
          </cell>
          <cell r="K822">
            <v>158.73571448280001</v>
          </cell>
          <cell r="L822">
            <v>190.48285737936001</v>
          </cell>
          <cell r="M822">
            <v>416.41500000000002</v>
          </cell>
          <cell r="N822">
            <v>416</v>
          </cell>
          <cell r="O822">
            <v>6.5000000000000053</v>
          </cell>
        </row>
        <row r="823">
          <cell r="A823">
            <v>60000566</v>
          </cell>
          <cell r="B823" t="str">
            <v>Определение концентрации аминосоединений (ароматические) в воздухе рабочей зоны</v>
          </cell>
          <cell r="C823">
            <v>262</v>
          </cell>
          <cell r="D823">
            <v>1.83</v>
          </cell>
          <cell r="E823">
            <v>161.11546920000004</v>
          </cell>
          <cell r="F823">
            <v>8.7414000000000005</v>
          </cell>
          <cell r="G823">
            <v>169.85686920000003</v>
          </cell>
          <cell r="H823">
            <v>57.751335528000013</v>
          </cell>
          <cell r="I823">
            <v>227.60820472800003</v>
          </cell>
          <cell r="J823">
            <v>34.141230709200002</v>
          </cell>
          <cell r="K823">
            <v>261.74943543720002</v>
          </cell>
          <cell r="L823">
            <v>314.09932252464</v>
          </cell>
          <cell r="M823">
            <v>279.02999999999997</v>
          </cell>
          <cell r="N823">
            <v>279</v>
          </cell>
          <cell r="O823">
            <v>6.4999999999999893</v>
          </cell>
        </row>
        <row r="824">
          <cell r="A824">
            <v>60000567</v>
          </cell>
          <cell r="B824" t="str">
            <v>Определение концентрации свинца в смывах</v>
          </cell>
          <cell r="C824">
            <v>377</v>
          </cell>
          <cell r="D824">
            <v>3</v>
          </cell>
          <cell r="E824">
            <v>264.12372000000005</v>
          </cell>
          <cell r="F824">
            <v>1.5912000000000002</v>
          </cell>
          <cell r="G824">
            <v>265.71492000000006</v>
          </cell>
          <cell r="H824">
            <v>90.34307280000003</v>
          </cell>
          <cell r="I824">
            <v>356.05799280000008</v>
          </cell>
          <cell r="J824">
            <v>53.408698920000013</v>
          </cell>
          <cell r="K824">
            <v>409.46669172000009</v>
          </cell>
          <cell r="L824">
            <v>491.36003006400011</v>
          </cell>
          <cell r="M824">
            <v>401.505</v>
          </cell>
          <cell r="N824">
            <v>402</v>
          </cell>
          <cell r="O824">
            <v>6.4999999999999991</v>
          </cell>
        </row>
        <row r="825">
          <cell r="A825">
            <v>60000569</v>
          </cell>
          <cell r="B825" t="str">
            <v>Определение концентрации хрома, хромового ангидрида в воздухе рабочей зоны</v>
          </cell>
          <cell r="C825">
            <v>392</v>
          </cell>
          <cell r="D825">
            <v>2.83</v>
          </cell>
          <cell r="E825">
            <v>249.15670920000005</v>
          </cell>
          <cell r="F825">
            <v>1.4585999999999999</v>
          </cell>
          <cell r="G825">
            <v>250.61530920000004</v>
          </cell>
          <cell r="H825">
            <v>85.209205128000022</v>
          </cell>
          <cell r="I825">
            <v>335.82451432800008</v>
          </cell>
          <cell r="J825">
            <v>50.373677149200013</v>
          </cell>
          <cell r="K825">
            <v>386.19819147720011</v>
          </cell>
          <cell r="L825">
            <v>463.43782977264016</v>
          </cell>
          <cell r="M825">
            <v>417.48</v>
          </cell>
          <cell r="N825">
            <v>417</v>
          </cell>
          <cell r="O825">
            <v>6.5000000000000044</v>
          </cell>
        </row>
        <row r="826">
          <cell r="A826">
            <v>60000570</v>
          </cell>
          <cell r="B826" t="str">
            <v>Определение концентрации стирола в воздухе рабочей зоны</v>
          </cell>
          <cell r="C826">
            <v>398</v>
          </cell>
          <cell r="D826">
            <v>2.33</v>
          </cell>
          <cell r="E826">
            <v>205.13608920000004</v>
          </cell>
          <cell r="F826">
            <v>8.9964000000000013</v>
          </cell>
          <cell r="G826">
            <v>214.13248920000004</v>
          </cell>
          <cell r="H826">
            <v>72.805046328000017</v>
          </cell>
          <cell r="I826">
            <v>286.93753552800007</v>
          </cell>
          <cell r="J826">
            <v>43.040630329200006</v>
          </cell>
          <cell r="K826">
            <v>329.97816585720005</v>
          </cell>
          <cell r="L826">
            <v>395.97379902864009</v>
          </cell>
          <cell r="M826">
            <v>423.87</v>
          </cell>
          <cell r="N826">
            <v>424</v>
          </cell>
          <cell r="O826">
            <v>6.5000000000000018</v>
          </cell>
        </row>
        <row r="827">
          <cell r="A827">
            <v>60000571</v>
          </cell>
          <cell r="B827" t="str">
            <v>Определение эпихлоргидрина в воздухе рабочей зоны</v>
          </cell>
          <cell r="C827">
            <v>847</v>
          </cell>
          <cell r="D827">
            <v>4</v>
          </cell>
          <cell r="E827">
            <v>352.16496000000006</v>
          </cell>
          <cell r="F827">
            <v>40.825499999999998</v>
          </cell>
          <cell r="G827">
            <v>392.99046000000004</v>
          </cell>
          <cell r="H827">
            <v>133.61675640000001</v>
          </cell>
          <cell r="I827">
            <v>526.60721640000008</v>
          </cell>
          <cell r="J827">
            <v>78.991082460000015</v>
          </cell>
          <cell r="K827">
            <v>605.59829886000011</v>
          </cell>
          <cell r="L827">
            <v>726.71795863200009</v>
          </cell>
          <cell r="M827">
            <v>902.05499999999995</v>
          </cell>
          <cell r="N827">
            <v>902</v>
          </cell>
          <cell r="O827">
            <v>6.4999999999999947</v>
          </cell>
        </row>
        <row r="828">
          <cell r="A828">
            <v>60000572</v>
          </cell>
          <cell r="B828" t="str">
            <v>Определение концентрации мышьяковистого ангидрида в воздухе рабочей зоны</v>
          </cell>
          <cell r="C828">
            <v>365</v>
          </cell>
          <cell r="D828">
            <v>4</v>
          </cell>
          <cell r="E828">
            <v>352.16496000000006</v>
          </cell>
          <cell r="F828">
            <v>2.5295999999999998</v>
          </cell>
          <cell r="G828">
            <v>354.69456000000008</v>
          </cell>
          <cell r="H828">
            <v>120.59615040000004</v>
          </cell>
          <cell r="I828">
            <v>475.29071040000014</v>
          </cell>
          <cell r="J828">
            <v>71.293606560000015</v>
          </cell>
          <cell r="K828">
            <v>546.58431696000014</v>
          </cell>
          <cell r="L828">
            <v>655.90118035200021</v>
          </cell>
          <cell r="M828">
            <v>388.72500000000002</v>
          </cell>
          <cell r="N828">
            <v>389</v>
          </cell>
          <cell r="O828">
            <v>6.5000000000000053</v>
          </cell>
        </row>
        <row r="829">
          <cell r="A829">
            <v>60000573</v>
          </cell>
          <cell r="B829" t="str">
            <v>Определение концентрации канифоли в воздухе рабочей зоны</v>
          </cell>
          <cell r="C829">
            <v>828</v>
          </cell>
          <cell r="D829">
            <v>4.68</v>
          </cell>
          <cell r="E829">
            <v>412.0330032</v>
          </cell>
          <cell r="F829">
            <v>33.364200000000004</v>
          </cell>
          <cell r="G829">
            <v>445.39720319999998</v>
          </cell>
          <cell r="H829">
            <v>151.435049088</v>
          </cell>
          <cell r="I829">
            <v>596.83225228799995</v>
          </cell>
          <cell r="J829">
            <v>89.52483784319999</v>
          </cell>
          <cell r="K829">
            <v>686.35709013119993</v>
          </cell>
          <cell r="L829">
            <v>823.62850815743991</v>
          </cell>
          <cell r="M829">
            <v>881.82</v>
          </cell>
          <cell r="N829">
            <v>882</v>
          </cell>
          <cell r="O829">
            <v>6.5000000000000053</v>
          </cell>
        </row>
        <row r="830">
          <cell r="A830">
            <v>60000576</v>
          </cell>
          <cell r="B830" t="str">
            <v>Определение концентрации озона в воздухе рабочей зоны</v>
          </cell>
          <cell r="C830">
            <v>773</v>
          </cell>
          <cell r="D830">
            <v>3</v>
          </cell>
          <cell r="E830">
            <v>264.12372000000005</v>
          </cell>
          <cell r="F830">
            <v>103.57080000000001</v>
          </cell>
          <cell r="G830">
            <v>367.69452000000007</v>
          </cell>
          <cell r="H830">
            <v>125.01613680000003</v>
          </cell>
          <cell r="I830">
            <v>492.71065680000009</v>
          </cell>
          <cell r="J830">
            <v>73.906598520000017</v>
          </cell>
          <cell r="K830">
            <v>566.61725532000014</v>
          </cell>
          <cell r="L830">
            <v>679.94070638400012</v>
          </cell>
          <cell r="M830">
            <v>823.245</v>
          </cell>
          <cell r="N830">
            <v>823</v>
          </cell>
          <cell r="O830">
            <v>6.5</v>
          </cell>
        </row>
        <row r="831">
          <cell r="A831">
            <v>60000577</v>
          </cell>
          <cell r="B831" t="str">
            <v>Определение концентрации хлороформа в воздухе рабочей зоны</v>
          </cell>
          <cell r="C831">
            <v>315</v>
          </cell>
          <cell r="D831">
            <v>1.7</v>
          </cell>
          <cell r="E831">
            <v>149.67010800000003</v>
          </cell>
          <cell r="F831">
            <v>8.9964000000000013</v>
          </cell>
          <cell r="G831">
            <v>158.66650800000002</v>
          </cell>
          <cell r="H831">
            <v>53.946612720000012</v>
          </cell>
          <cell r="I831">
            <v>212.61312072000004</v>
          </cell>
          <cell r="J831">
            <v>31.891968108000004</v>
          </cell>
          <cell r="K831">
            <v>244.50508882800005</v>
          </cell>
          <cell r="L831">
            <v>293.40610659360004</v>
          </cell>
          <cell r="M831">
            <v>335.47500000000002</v>
          </cell>
          <cell r="N831">
            <v>335</v>
          </cell>
          <cell r="O831">
            <v>6.5000000000000071</v>
          </cell>
        </row>
        <row r="832">
          <cell r="A832">
            <v>60000582</v>
          </cell>
          <cell r="B832" t="str">
            <v>Определение концентрации капролактама газохроматографическим методом  в воздухе рабочей зоны</v>
          </cell>
          <cell r="C832">
            <v>374</v>
          </cell>
          <cell r="D832">
            <v>5.5</v>
          </cell>
          <cell r="E832">
            <v>484.22682000000003</v>
          </cell>
          <cell r="F832">
            <v>31.915800000000001</v>
          </cell>
          <cell r="G832">
            <v>516.14262000000008</v>
          </cell>
          <cell r="H832">
            <v>175.48849080000005</v>
          </cell>
          <cell r="I832">
            <v>691.6311108000001</v>
          </cell>
          <cell r="J832">
            <v>103.74466662000002</v>
          </cell>
          <cell r="K832">
            <v>795.37577742000008</v>
          </cell>
          <cell r="L832">
            <v>954.45093290400007</v>
          </cell>
          <cell r="M832">
            <v>398.31</v>
          </cell>
          <cell r="N832">
            <v>398</v>
          </cell>
          <cell r="O832">
            <v>6.5</v>
          </cell>
        </row>
        <row r="833">
          <cell r="A833">
            <v>60000583</v>
          </cell>
          <cell r="B833" t="str">
            <v>Определение концентрации углерода-4 хлористого газохроматографическим методом  в воздухе рабочей зоны</v>
          </cell>
          <cell r="C833">
            <v>329</v>
          </cell>
          <cell r="D833">
            <v>1.5</v>
          </cell>
          <cell r="E833">
            <v>132.06186000000002</v>
          </cell>
          <cell r="F833">
            <v>18.043800000000001</v>
          </cell>
          <cell r="G833">
            <v>150.10566000000003</v>
          </cell>
          <cell r="H833">
            <v>51.035924400000013</v>
          </cell>
          <cell r="I833">
            <v>201.14158440000006</v>
          </cell>
          <cell r="J833">
            <v>30.171237660000006</v>
          </cell>
          <cell r="K833">
            <v>231.31282206000006</v>
          </cell>
          <cell r="L833">
            <v>277.5753864720001</v>
          </cell>
          <cell r="M833">
            <v>350.38499999999999</v>
          </cell>
          <cell r="N833">
            <v>350</v>
          </cell>
          <cell r="O833">
            <v>6.4999999999999973</v>
          </cell>
        </row>
        <row r="834">
          <cell r="A834">
            <v>60000584</v>
          </cell>
          <cell r="B834" t="str">
            <v>Определение концентрации спиртов (С1по С8) газохроматографическим методом в воздухе рабочей зоны</v>
          </cell>
          <cell r="C834">
            <v>417</v>
          </cell>
          <cell r="D834">
            <v>4.58</v>
          </cell>
          <cell r="E834">
            <v>403.22887920000005</v>
          </cell>
          <cell r="F834">
            <v>365.42520000000002</v>
          </cell>
          <cell r="G834">
            <v>768.65407920000007</v>
          </cell>
          <cell r="H834">
            <v>261.34238692800005</v>
          </cell>
          <cell r="I834">
            <v>1029.9964661280001</v>
          </cell>
          <cell r="J834">
            <v>154.49946991920001</v>
          </cell>
          <cell r="K834">
            <v>1184.4959360472001</v>
          </cell>
          <cell r="L834">
            <v>1421.3951232566401</v>
          </cell>
          <cell r="M834">
            <v>444.10500000000002</v>
          </cell>
          <cell r="N834">
            <v>444</v>
          </cell>
          <cell r="O834">
            <v>6.5000000000000044</v>
          </cell>
        </row>
        <row r="835">
          <cell r="A835">
            <v>60000585</v>
          </cell>
          <cell r="B835" t="str">
            <v>Определение концентрации бензина газохроматографическим методом  в воздухе рабочей зоны</v>
          </cell>
          <cell r="C835">
            <v>374</v>
          </cell>
          <cell r="D835">
            <v>1.5</v>
          </cell>
          <cell r="E835">
            <v>132.06186000000002</v>
          </cell>
          <cell r="F835">
            <v>48.643799999999999</v>
          </cell>
          <cell r="G835">
            <v>180.70566000000002</v>
          </cell>
          <cell r="H835">
            <v>61.43992440000001</v>
          </cell>
          <cell r="I835">
            <v>242.14558440000002</v>
          </cell>
          <cell r="J835">
            <v>36.32183766</v>
          </cell>
          <cell r="K835">
            <v>278.46742205999999</v>
          </cell>
          <cell r="L835">
            <v>334.16090647199997</v>
          </cell>
          <cell r="M835">
            <v>398.31</v>
          </cell>
          <cell r="N835">
            <v>398</v>
          </cell>
          <cell r="O835">
            <v>6.5</v>
          </cell>
        </row>
        <row r="836">
          <cell r="A836">
            <v>60000586</v>
          </cell>
          <cell r="B836" t="str">
            <v>Определение концентрации дибутилфталата, диоктилфталата газохроматографическим методом  в воздухе рабочей зоны</v>
          </cell>
          <cell r="C836">
            <v>432</v>
          </cell>
          <cell r="D836">
            <v>5.43</v>
          </cell>
          <cell r="E836">
            <v>478.06393320000001</v>
          </cell>
          <cell r="F836">
            <v>10.873200000000001</v>
          </cell>
          <cell r="G836">
            <v>488.93713320000001</v>
          </cell>
          <cell r="H836">
            <v>166.23862528800001</v>
          </cell>
          <cell r="I836">
            <v>655.17575848800004</v>
          </cell>
          <cell r="J836">
            <v>98.276363773200003</v>
          </cell>
          <cell r="K836">
            <v>753.45212226120009</v>
          </cell>
          <cell r="L836">
            <v>904.14254671344008</v>
          </cell>
          <cell r="M836">
            <v>460.08</v>
          </cell>
          <cell r="N836">
            <v>460</v>
          </cell>
          <cell r="O836">
            <v>6.4999999999999964</v>
          </cell>
        </row>
        <row r="837">
          <cell r="A837">
            <v>60000587</v>
          </cell>
          <cell r="B837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37">
            <v>449</v>
          </cell>
          <cell r="D837">
            <v>2</v>
          </cell>
          <cell r="E837">
            <v>176.08248000000003</v>
          </cell>
          <cell r="F837">
            <v>41.044800000000002</v>
          </cell>
          <cell r="G837">
            <v>217.12728000000004</v>
          </cell>
          <cell r="H837">
            <v>73.823275200000026</v>
          </cell>
          <cell r="I837">
            <v>290.95055520000005</v>
          </cell>
          <cell r="J837">
            <v>43.642583280000004</v>
          </cell>
          <cell r="K837">
            <v>334.59313848000005</v>
          </cell>
          <cell r="L837">
            <v>401.51176617600004</v>
          </cell>
          <cell r="M837">
            <v>478.185</v>
          </cell>
          <cell r="N837">
            <v>478</v>
          </cell>
          <cell r="O837">
            <v>6.5</v>
          </cell>
        </row>
        <row r="838">
          <cell r="A838">
            <v>60000588</v>
          </cell>
          <cell r="B838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38">
            <v>377</v>
          </cell>
          <cell r="D838">
            <v>5</v>
          </cell>
          <cell r="E838">
            <v>440.20620000000002</v>
          </cell>
          <cell r="F838">
            <v>9.9960000000000004</v>
          </cell>
          <cell r="G838">
            <v>450.2022</v>
          </cell>
          <cell r="H838">
            <v>153.068748</v>
          </cell>
          <cell r="I838">
            <v>603.27094799999998</v>
          </cell>
          <cell r="J838">
            <v>90.490642199999996</v>
          </cell>
          <cell r="K838">
            <v>693.7615902</v>
          </cell>
          <cell r="L838">
            <v>832.51390823999998</v>
          </cell>
          <cell r="M838">
            <v>401.505</v>
          </cell>
          <cell r="N838">
            <v>402</v>
          </cell>
          <cell r="O838">
            <v>6.4999999999999991</v>
          </cell>
        </row>
        <row r="839">
          <cell r="A839">
            <v>60000589</v>
          </cell>
          <cell r="B839" t="str">
            <v>Определение концентрации этилацетата, бутилацетата газохроматографическим методом  в воздухе рабочей зоны</v>
          </cell>
          <cell r="C839">
            <v>321</v>
          </cell>
          <cell r="D839">
            <v>2</v>
          </cell>
          <cell r="E839">
            <v>176.08248000000003</v>
          </cell>
          <cell r="F839">
            <v>18.910799999999998</v>
          </cell>
          <cell r="G839">
            <v>194.99328000000003</v>
          </cell>
          <cell r="H839">
            <v>66.297715200000013</v>
          </cell>
          <cell r="I839">
            <v>261.29099520000005</v>
          </cell>
          <cell r="J839">
            <v>39.19364928000001</v>
          </cell>
          <cell r="K839">
            <v>300.48464448000004</v>
          </cell>
          <cell r="L839">
            <v>360.58157337600005</v>
          </cell>
          <cell r="M839">
            <v>341.86500000000001</v>
          </cell>
          <cell r="N839">
            <v>342</v>
          </cell>
          <cell r="O839">
            <v>6.5000000000000027</v>
          </cell>
        </row>
        <row r="840">
          <cell r="A840">
            <v>60000591</v>
          </cell>
          <cell r="B840" t="str">
            <v>Определение концентрации аммиака  в воздухе рабочей зоны</v>
          </cell>
          <cell r="C840">
            <v>350</v>
          </cell>
          <cell r="D840">
            <v>2.5</v>
          </cell>
          <cell r="E840">
            <v>220.10310000000001</v>
          </cell>
          <cell r="F840">
            <v>1.4789999999999999</v>
          </cell>
          <cell r="G840">
            <v>221.58210000000003</v>
          </cell>
          <cell r="H840">
            <v>75.337914000000012</v>
          </cell>
          <cell r="I840">
            <v>296.92001400000004</v>
          </cell>
          <cell r="J840">
            <v>44.538002100000007</v>
          </cell>
          <cell r="K840">
            <v>341.45801610000007</v>
          </cell>
          <cell r="L840">
            <v>409.74961932000008</v>
          </cell>
          <cell r="M840">
            <v>372.75</v>
          </cell>
          <cell r="N840">
            <v>373</v>
          </cell>
          <cell r="O840">
            <v>6.5</v>
          </cell>
        </row>
        <row r="841">
          <cell r="A841">
            <v>60000592</v>
          </cell>
          <cell r="B841" t="str">
            <v>Определение концентрации водорода фтористого  в воздухе рабочей зоны</v>
          </cell>
          <cell r="C841">
            <v>398</v>
          </cell>
          <cell r="D841">
            <v>4</v>
          </cell>
          <cell r="E841">
            <v>352.16496000000006</v>
          </cell>
          <cell r="F841">
            <v>5.4875999999999996</v>
          </cell>
          <cell r="G841">
            <v>357.65256000000005</v>
          </cell>
          <cell r="H841">
            <v>121.60187040000002</v>
          </cell>
          <cell r="I841">
            <v>479.25443040000005</v>
          </cell>
          <cell r="J841">
            <v>71.888164560000007</v>
          </cell>
          <cell r="K841">
            <v>551.14259496</v>
          </cell>
          <cell r="L841">
            <v>661.37111395199997</v>
          </cell>
          <cell r="M841">
            <v>423.87</v>
          </cell>
          <cell r="N841">
            <v>424</v>
          </cell>
          <cell r="O841">
            <v>6.5000000000000018</v>
          </cell>
        </row>
        <row r="842">
          <cell r="A842">
            <v>60000593</v>
          </cell>
          <cell r="B842" t="str">
            <v>Определение концентрации алюминия   в воздухе рабочей зоны</v>
          </cell>
          <cell r="C842">
            <v>365</v>
          </cell>
          <cell r="D842">
            <v>4.33</v>
          </cell>
          <cell r="E842">
            <v>381.21856919999999</v>
          </cell>
          <cell r="F842">
            <v>8.3333999999999993</v>
          </cell>
          <cell r="G842">
            <v>389.55196919999997</v>
          </cell>
          <cell r="H842">
            <v>132.44766952800001</v>
          </cell>
          <cell r="I842">
            <v>521.99963872800004</v>
          </cell>
          <cell r="J842">
            <v>78.299945809199997</v>
          </cell>
          <cell r="K842">
            <v>600.29958453720008</v>
          </cell>
          <cell r="L842">
            <v>720.35950144464005</v>
          </cell>
          <cell r="M842">
            <v>388.72500000000002</v>
          </cell>
          <cell r="N842">
            <v>389</v>
          </cell>
          <cell r="O842">
            <v>6.5000000000000053</v>
          </cell>
        </row>
        <row r="843">
          <cell r="A843">
            <v>60000596</v>
          </cell>
          <cell r="B843" t="str">
            <v>Определение концентрации цинка атомно-абсорбционным методом в воздухе рабочей зоны</v>
          </cell>
          <cell r="C843">
            <v>303</v>
          </cell>
          <cell r="D843">
            <v>4.08</v>
          </cell>
          <cell r="E843">
            <v>359.20825920000004</v>
          </cell>
          <cell r="F843">
            <v>2.8050000000000002</v>
          </cell>
          <cell r="G843">
            <v>362.01325920000005</v>
          </cell>
          <cell r="H843">
            <v>123.08450812800002</v>
          </cell>
          <cell r="I843">
            <v>485.09776732800009</v>
          </cell>
          <cell r="J843">
            <v>72.764665099200016</v>
          </cell>
          <cell r="K843">
            <v>557.86243242720013</v>
          </cell>
          <cell r="L843">
            <v>669.43491891264011</v>
          </cell>
          <cell r="M843">
            <v>322.69499999999999</v>
          </cell>
          <cell r="N843">
            <v>323</v>
          </cell>
          <cell r="O843">
            <v>6.4999999999999973</v>
          </cell>
        </row>
        <row r="844">
          <cell r="A844">
            <v>60001301</v>
          </cell>
          <cell r="B844" t="str">
            <v>Выполнение работ по аттестации промышленной лаборатории с выходом на объект</v>
          </cell>
          <cell r="C844">
            <v>12248</v>
          </cell>
          <cell r="D844">
            <v>25</v>
          </cell>
          <cell r="E844">
            <v>2201.0309999999999</v>
          </cell>
          <cell r="F844">
            <v>0</v>
          </cell>
          <cell r="G844">
            <v>2201.0309999999999</v>
          </cell>
          <cell r="H844">
            <v>748.35054000000002</v>
          </cell>
          <cell r="I844">
            <v>2949.3815399999999</v>
          </cell>
          <cell r="J844">
            <v>442.40723099999997</v>
          </cell>
          <cell r="K844">
            <v>3391.788771</v>
          </cell>
          <cell r="L844">
            <v>4070.1465251999998</v>
          </cell>
          <cell r="M844">
            <v>13044.12</v>
          </cell>
          <cell r="N844">
            <v>13044</v>
          </cell>
          <cell r="O844">
            <v>6.5000000000000071</v>
          </cell>
        </row>
        <row r="845">
          <cell r="A845">
            <v>60001302</v>
          </cell>
          <cell r="B845" t="str">
            <v>Выполнение работ по аттестации промышленной лаборатории без выхода на объект</v>
          </cell>
          <cell r="C845">
            <v>6846</v>
          </cell>
          <cell r="D845">
            <v>17</v>
          </cell>
          <cell r="E845">
            <v>1496.70108</v>
          </cell>
          <cell r="F845">
            <v>0</v>
          </cell>
          <cell r="G845">
            <v>1496.70108</v>
          </cell>
          <cell r="H845">
            <v>508.87836720000007</v>
          </cell>
          <cell r="I845">
            <v>2005.5794472000002</v>
          </cell>
          <cell r="J845">
            <v>300.83691708000003</v>
          </cell>
          <cell r="K845">
            <v>2306.4163642800004</v>
          </cell>
          <cell r="L845">
            <v>2767.6996371360005</v>
          </cell>
          <cell r="M845">
            <v>7290.99</v>
          </cell>
          <cell r="N845">
            <v>7291</v>
          </cell>
          <cell r="O845">
            <v>6.4999999999999973</v>
          </cell>
        </row>
        <row r="846">
          <cell r="A846">
            <v>60001319</v>
          </cell>
          <cell r="B846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846">
            <v>6846</v>
          </cell>
          <cell r="D846">
            <v>10.63</v>
          </cell>
          <cell r="E846">
            <v>935.87838120000026</v>
          </cell>
          <cell r="F846">
            <v>0</v>
          </cell>
          <cell r="G846">
            <v>935.87838120000026</v>
          </cell>
          <cell r="H846">
            <v>318.1986496080001</v>
          </cell>
          <cell r="I846">
            <v>1254.0770308080005</v>
          </cell>
          <cell r="J846">
            <v>188.11155462120007</v>
          </cell>
          <cell r="K846">
            <v>1442.1885854292004</v>
          </cell>
          <cell r="L846">
            <v>1730.6263025150406</v>
          </cell>
          <cell r="M846">
            <v>7290.99</v>
          </cell>
          <cell r="N846">
            <v>7291</v>
          </cell>
          <cell r="O846">
            <v>6.4999999999999973</v>
          </cell>
        </row>
        <row r="847">
          <cell r="A847">
            <v>60001324</v>
          </cell>
          <cell r="B847" t="str">
            <v>Определение цефалоспориновых антибиотиков (цефаликсина и цефалоспорина) в воздухе рабочей зоны</v>
          </cell>
          <cell r="C847">
            <v>298</v>
          </cell>
          <cell r="D847">
            <v>1.5</v>
          </cell>
          <cell r="E847">
            <v>132.06186000000002</v>
          </cell>
          <cell r="F847">
            <v>20.981400000000001</v>
          </cell>
          <cell r="G847">
            <v>153.04326000000003</v>
          </cell>
          <cell r="H847">
            <v>52.034708400000014</v>
          </cell>
          <cell r="I847">
            <v>205.07796840000003</v>
          </cell>
          <cell r="J847">
            <v>30.761695260000003</v>
          </cell>
          <cell r="K847">
            <v>235.83966366000004</v>
          </cell>
          <cell r="L847">
            <v>283.00759639200004</v>
          </cell>
          <cell r="M847">
            <v>317.37</v>
          </cell>
          <cell r="N847">
            <v>317</v>
          </cell>
          <cell r="O847">
            <v>6.5000000000000018</v>
          </cell>
        </row>
        <row r="848">
          <cell r="A848">
            <v>60000039</v>
          </cell>
          <cell r="B848" t="str">
            <v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v>
          </cell>
          <cell r="C848">
            <v>962</v>
          </cell>
          <cell r="D848">
            <v>1.25</v>
          </cell>
          <cell r="E848">
            <v>110.05155000000001</v>
          </cell>
          <cell r="F848">
            <v>382.5</v>
          </cell>
          <cell r="G848">
            <v>492.55155000000002</v>
          </cell>
          <cell r="H848">
            <v>167.46752700000002</v>
          </cell>
          <cell r="I848">
            <v>660.01907700000004</v>
          </cell>
          <cell r="J848">
            <v>99.002861550000006</v>
          </cell>
          <cell r="K848">
            <v>759.02193855000007</v>
          </cell>
          <cell r="L848">
            <v>910.82632626000009</v>
          </cell>
          <cell r="M848">
            <v>1024.53</v>
          </cell>
          <cell r="N848">
            <v>1025</v>
          </cell>
          <cell r="O848">
            <v>6.4999999999999973</v>
          </cell>
        </row>
        <row r="849">
          <cell r="A849" t="str">
            <v>Обучение</v>
          </cell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</row>
        <row r="850">
          <cell r="A850">
            <v>60000036</v>
          </cell>
          <cell r="B850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850">
            <v>1439</v>
          </cell>
          <cell r="D850">
            <v>8</v>
          </cell>
          <cell r="E850">
            <v>704.32992000000013</v>
          </cell>
          <cell r="F850">
            <v>0</v>
          </cell>
          <cell r="G850">
            <v>704.32992000000013</v>
          </cell>
          <cell r="H850">
            <v>239.47217280000007</v>
          </cell>
          <cell r="I850">
            <v>943.8020928000002</v>
          </cell>
          <cell r="J850">
            <v>141.57031392000002</v>
          </cell>
          <cell r="K850">
            <v>1085.3724067200003</v>
          </cell>
          <cell r="L850">
            <v>1302.4468880640004</v>
          </cell>
          <cell r="M850">
            <v>1532.5350000000001</v>
          </cell>
          <cell r="N850">
            <v>1533</v>
          </cell>
          <cell r="O850">
            <v>6.5000000000000053</v>
          </cell>
        </row>
        <row r="851">
          <cell r="A851" t="str">
            <v>Радиологическая лаборатория</v>
          </cell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</row>
        <row r="852">
          <cell r="A852" t="str">
            <v>Радиоспектрометрические исследования</v>
          </cell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</row>
        <row r="853">
          <cell r="A853">
            <v>70000741</v>
          </cell>
          <cell r="B853" t="str">
            <v>Спектрометрическое исследование лесоматериалов</v>
          </cell>
          <cell r="C853">
            <v>941</v>
          </cell>
          <cell r="D853">
            <v>10.33</v>
          </cell>
          <cell r="E853">
            <v>950.21847900000012</v>
          </cell>
          <cell r="F853">
            <v>0</v>
          </cell>
          <cell r="G853">
            <v>950.21847900000012</v>
          </cell>
          <cell r="H853">
            <v>323.07428286000004</v>
          </cell>
          <cell r="I853">
            <v>1273.2927618600002</v>
          </cell>
          <cell r="J853">
            <v>190.99391427900002</v>
          </cell>
          <cell r="K853">
            <v>1464.2866761390001</v>
          </cell>
          <cell r="L853">
            <v>1757.1440113668</v>
          </cell>
          <cell r="M853">
            <v>1002.165</v>
          </cell>
          <cell r="N853">
            <v>1002</v>
          </cell>
          <cell r="O853">
            <v>6.4999999999999964</v>
          </cell>
        </row>
        <row r="854">
          <cell r="A854">
            <v>70000742</v>
          </cell>
          <cell r="B854" t="str">
            <v>Спектрометрическое исследование пищевых продуктов</v>
          </cell>
          <cell r="C854">
            <v>1207</v>
          </cell>
          <cell r="D854">
            <v>10.33</v>
          </cell>
          <cell r="E854">
            <v>950.21847900000012</v>
          </cell>
          <cell r="F854">
            <v>0</v>
          </cell>
          <cell r="G854">
            <v>950.21847900000012</v>
          </cell>
          <cell r="H854">
            <v>323.07428286000004</v>
          </cell>
          <cell r="I854">
            <v>1273.2927618600002</v>
          </cell>
          <cell r="J854">
            <v>190.99391427900002</v>
          </cell>
          <cell r="K854">
            <v>1464.2866761390001</v>
          </cell>
          <cell r="L854">
            <v>1757.1440113668</v>
          </cell>
          <cell r="M854">
            <v>1285.4549999999999</v>
          </cell>
          <cell r="N854">
            <v>1285</v>
          </cell>
          <cell r="O854">
            <v>6.4999999999999929</v>
          </cell>
        </row>
        <row r="855">
          <cell r="A855">
            <v>70000743</v>
          </cell>
          <cell r="B855" t="str">
            <v>Спектрометрическое исследование воды поверхностных водоемов (цезий - 137, стронций - 90)</v>
          </cell>
          <cell r="C855">
            <v>1200</v>
          </cell>
          <cell r="D855">
            <v>2.83</v>
          </cell>
          <cell r="E855">
            <v>260.32122900000002</v>
          </cell>
          <cell r="F855">
            <v>0</v>
          </cell>
          <cell r="G855">
            <v>260.32122900000002</v>
          </cell>
          <cell r="H855">
            <v>88.509217860000007</v>
          </cell>
          <cell r="I855">
            <v>348.83044686000005</v>
          </cell>
          <cell r="J855">
            <v>52.324567029000008</v>
          </cell>
          <cell r="K855">
            <v>401.15501388900009</v>
          </cell>
          <cell r="L855">
            <v>481.38601666680012</v>
          </cell>
          <cell r="M855">
            <v>1278</v>
          </cell>
          <cell r="N855">
            <v>1278</v>
          </cell>
          <cell r="O855">
            <v>6.5</v>
          </cell>
        </row>
        <row r="856">
          <cell r="A856">
            <v>70000744</v>
          </cell>
          <cell r="B856" t="str">
            <v>Спектрометрическое исследование стройматериалов, шлаков</v>
          </cell>
          <cell r="C856">
            <v>1739</v>
          </cell>
          <cell r="D856">
            <v>4</v>
          </cell>
          <cell r="E856">
            <v>367.94520000000006</v>
          </cell>
          <cell r="F856">
            <v>0</v>
          </cell>
          <cell r="G856">
            <v>367.94520000000006</v>
          </cell>
          <cell r="H856">
            <v>125.10136800000002</v>
          </cell>
          <cell r="I856">
            <v>493.04656800000009</v>
          </cell>
          <cell r="J856">
            <v>73.956985200000005</v>
          </cell>
          <cell r="K856">
            <v>567.00355320000006</v>
          </cell>
          <cell r="L856">
            <v>680.40426384000011</v>
          </cell>
          <cell r="M856">
            <v>1852.0350000000001</v>
          </cell>
          <cell r="N856">
            <v>1852</v>
          </cell>
          <cell r="O856">
            <v>6.5000000000000044</v>
          </cell>
        </row>
        <row r="857">
          <cell r="A857">
            <v>70000745</v>
          </cell>
          <cell r="B857" t="str">
            <v>Спектрометрическое исследование почвы</v>
          </cell>
          <cell r="C857">
            <v>718</v>
          </cell>
          <cell r="D857">
            <v>2.83</v>
          </cell>
          <cell r="E857">
            <v>260.32122900000002</v>
          </cell>
          <cell r="F857">
            <v>0</v>
          </cell>
          <cell r="G857">
            <v>260.32122900000002</v>
          </cell>
          <cell r="H857">
            <v>88.509217860000007</v>
          </cell>
          <cell r="I857">
            <v>348.83044686000005</v>
          </cell>
          <cell r="J857">
            <v>52.324567029000008</v>
          </cell>
          <cell r="K857">
            <v>401.15501388900009</v>
          </cell>
          <cell r="L857">
            <v>481.38601666680012</v>
          </cell>
          <cell r="M857">
            <v>764.67</v>
          </cell>
          <cell r="N857">
            <v>765</v>
          </cell>
          <cell r="O857">
            <v>6.4999999999999947</v>
          </cell>
        </row>
        <row r="858">
          <cell r="A858">
            <v>70000754</v>
          </cell>
          <cell r="B858" t="str">
            <v>Определение общей альфа- и бета- активности в пробе питьевой воды, воды поверхностных водоемов</v>
          </cell>
          <cell r="C858">
            <v>1624</v>
          </cell>
          <cell r="D858">
            <v>20.66</v>
          </cell>
          <cell r="E858">
            <v>1900.4369580000002</v>
          </cell>
          <cell r="F858">
            <v>7.76</v>
          </cell>
          <cell r="G858">
            <v>1908.1969580000002</v>
          </cell>
          <cell r="H858">
            <v>648.78696572000013</v>
          </cell>
          <cell r="I858">
            <v>2556.9839237200003</v>
          </cell>
          <cell r="J858">
            <v>383.54758855800003</v>
          </cell>
          <cell r="K858">
            <v>2940.5315122780003</v>
          </cell>
          <cell r="L858">
            <v>3528.6378147336004</v>
          </cell>
          <cell r="M858">
            <v>1729.56</v>
          </cell>
          <cell r="N858">
            <v>1730</v>
          </cell>
          <cell r="O858">
            <v>6.4999999999999964</v>
          </cell>
        </row>
        <row r="859">
          <cell r="A859">
            <v>70000775</v>
          </cell>
          <cell r="B859" t="str">
            <v>Спектрометрическое исследование минерального сырья</v>
          </cell>
          <cell r="C859">
            <v>3050</v>
          </cell>
          <cell r="D859">
            <v>10</v>
          </cell>
          <cell r="E859">
            <v>919.86300000000006</v>
          </cell>
          <cell r="F859">
            <v>0</v>
          </cell>
          <cell r="G859">
            <v>919.86300000000006</v>
          </cell>
          <cell r="H859">
            <v>312.75342000000006</v>
          </cell>
          <cell r="I859">
            <v>1232.6164200000001</v>
          </cell>
          <cell r="J859">
            <v>184.89246299999999</v>
          </cell>
          <cell r="K859">
            <v>1417.508883</v>
          </cell>
          <cell r="L859">
            <v>1701.0106596000001</v>
          </cell>
          <cell r="M859">
            <v>3248.25</v>
          </cell>
          <cell r="N859">
            <v>3248</v>
          </cell>
          <cell r="O859">
            <v>6.5</v>
          </cell>
        </row>
        <row r="860">
          <cell r="A860">
            <v>70000785</v>
          </cell>
          <cell r="B860" t="str">
            <v>Спектрометрическое исследование удельной эффективной активности каменного угля и шлака</v>
          </cell>
          <cell r="C860">
            <v>2158</v>
          </cell>
          <cell r="D860">
            <v>4</v>
          </cell>
          <cell r="E860">
            <v>367.94520000000006</v>
          </cell>
          <cell r="F860">
            <v>0</v>
          </cell>
          <cell r="G860">
            <v>367.94520000000006</v>
          </cell>
          <cell r="H860">
            <v>125.10136800000002</v>
          </cell>
          <cell r="I860">
            <v>493.04656800000009</v>
          </cell>
          <cell r="J860">
            <v>73.956985200000005</v>
          </cell>
          <cell r="K860">
            <v>567.00355320000006</v>
          </cell>
          <cell r="L860">
            <v>680.40426384000011</v>
          </cell>
          <cell r="M860">
            <v>2298.27</v>
          </cell>
          <cell r="N860">
            <v>2298</v>
          </cell>
          <cell r="O860">
            <v>6.4999999999999991</v>
          </cell>
        </row>
        <row r="861">
          <cell r="A861">
            <v>70000786</v>
          </cell>
          <cell r="B861" t="str">
            <v>Спектрометрическое исследование древесного угля на цезий - 137 и стронций - 90</v>
          </cell>
          <cell r="C861">
            <v>1130</v>
          </cell>
          <cell r="D861">
            <v>2.1</v>
          </cell>
          <cell r="E861">
            <v>193.17123000000001</v>
          </cell>
          <cell r="F861">
            <v>0</v>
          </cell>
          <cell r="G861">
            <v>193.17123000000001</v>
          </cell>
          <cell r="H861">
            <v>65.678218200000003</v>
          </cell>
          <cell r="I861">
            <v>258.84944819999998</v>
          </cell>
          <cell r="J861">
            <v>38.827417229999995</v>
          </cell>
          <cell r="K861">
            <v>297.67686542999996</v>
          </cell>
          <cell r="L861">
            <v>357.21223851599996</v>
          </cell>
          <cell r="M861">
            <v>1203.45</v>
          </cell>
          <cell r="N861">
            <v>1203</v>
          </cell>
          <cell r="O861">
            <v>6.5000000000000044</v>
          </cell>
        </row>
        <row r="862">
          <cell r="A862">
            <v>70000787</v>
          </cell>
          <cell r="B862" t="str">
            <v>Спектрометрическое исследование мебельной продукции</v>
          </cell>
          <cell r="C862">
            <v>2158</v>
          </cell>
          <cell r="D862">
            <v>4</v>
          </cell>
          <cell r="E862">
            <v>367.94520000000006</v>
          </cell>
          <cell r="F862">
            <v>0</v>
          </cell>
          <cell r="G862">
            <v>367.94520000000006</v>
          </cell>
          <cell r="H862">
            <v>125.10136800000002</v>
          </cell>
          <cell r="I862">
            <v>493.04656800000009</v>
          </cell>
          <cell r="J862">
            <v>73.956985200000005</v>
          </cell>
          <cell r="K862">
            <v>567.00355320000006</v>
          </cell>
          <cell r="L862">
            <v>680.40426384000011</v>
          </cell>
          <cell r="M862">
            <v>2298.27</v>
          </cell>
          <cell r="N862">
            <v>2298</v>
          </cell>
          <cell r="O862">
            <v>6.4999999999999991</v>
          </cell>
        </row>
        <row r="863">
          <cell r="A863">
            <v>70000761</v>
          </cell>
          <cell r="B863" t="str">
            <v>Измерение активности радона в пробе воды.</v>
          </cell>
          <cell r="C863">
            <v>1278</v>
          </cell>
          <cell r="D863">
            <v>2.5</v>
          </cell>
          <cell r="E863">
            <v>229.96575000000001</v>
          </cell>
          <cell r="F863">
            <v>0</v>
          </cell>
          <cell r="G863">
            <v>229.96575000000001</v>
          </cell>
          <cell r="H863">
            <v>78.188355000000016</v>
          </cell>
          <cell r="I863">
            <v>308.15410500000002</v>
          </cell>
          <cell r="J863">
            <v>46.223115749999998</v>
          </cell>
          <cell r="K863">
            <v>354.37722074999999</v>
          </cell>
          <cell r="L863">
            <v>425.25266490000001</v>
          </cell>
          <cell r="M863">
            <v>1361.07</v>
          </cell>
          <cell r="N863">
            <v>1361</v>
          </cell>
          <cell r="O863">
            <v>6.4999999999999947</v>
          </cell>
        </row>
        <row r="864">
          <cell r="A864" t="str">
            <v>Дозиметрический метод</v>
          </cell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</row>
        <row r="865">
          <cell r="A865">
            <v>70000749</v>
          </cell>
          <cell r="B865" t="str">
            <v>Годовое обслуживание ИДК (1 дозиметр)</v>
          </cell>
          <cell r="C865">
            <v>1426</v>
          </cell>
          <cell r="D865">
            <v>3</v>
          </cell>
          <cell r="E865">
            <v>275.95890000000003</v>
          </cell>
          <cell r="F865">
            <v>658</v>
          </cell>
          <cell r="G865">
            <v>933.95890000000009</v>
          </cell>
          <cell r="H865">
            <v>317.54602600000004</v>
          </cell>
          <cell r="I865">
            <v>1251.5049260000001</v>
          </cell>
          <cell r="J865">
            <v>187.72573890000001</v>
          </cell>
          <cell r="K865">
            <v>1439.2306649000002</v>
          </cell>
          <cell r="L865">
            <v>1727.0767978800002</v>
          </cell>
          <cell r="M865">
            <v>1518.69</v>
          </cell>
          <cell r="N865">
            <v>1512</v>
          </cell>
          <cell r="O865">
            <v>6.5000000000000044</v>
          </cell>
        </row>
        <row r="866">
          <cell r="A866">
            <v>70000777</v>
          </cell>
          <cell r="B866" t="str">
            <v>Квартальное обслуживание ИДК (1 дозиметр)</v>
          </cell>
          <cell r="C866">
            <v>355</v>
          </cell>
          <cell r="D866">
            <v>0.75</v>
          </cell>
          <cell r="E866">
            <v>68.989725000000007</v>
          </cell>
          <cell r="F866">
            <v>658</v>
          </cell>
          <cell r="G866">
            <v>726.98972500000002</v>
          </cell>
          <cell r="H866">
            <v>247.17650650000002</v>
          </cell>
          <cell r="I866">
            <v>974.16623150000009</v>
          </cell>
          <cell r="J866">
            <v>146.124934725</v>
          </cell>
          <cell r="K866">
            <v>1120.2911662250001</v>
          </cell>
          <cell r="L866">
            <v>1344.3493994700002</v>
          </cell>
          <cell r="M866">
            <v>378.07499999999999</v>
          </cell>
          <cell r="N866">
            <v>378</v>
          </cell>
          <cell r="O866">
            <v>6.4999999999999973</v>
          </cell>
        </row>
        <row r="867">
          <cell r="A867">
            <v>70000126</v>
          </cell>
          <cell r="B867" t="str">
            <v>Годовое обслуживание ИДК (2 дозиметра)</v>
          </cell>
          <cell r="C867">
            <v>3114</v>
          </cell>
          <cell r="D867">
            <v>4</v>
          </cell>
          <cell r="E867">
            <v>367.94520000000006</v>
          </cell>
          <cell r="F867">
            <v>1316</v>
          </cell>
          <cell r="G867">
            <v>1683.9452000000001</v>
          </cell>
          <cell r="H867">
            <v>572.54136800000003</v>
          </cell>
          <cell r="I867">
            <v>2256.4865680000003</v>
          </cell>
          <cell r="J867">
            <v>338.47298520000004</v>
          </cell>
          <cell r="K867">
            <v>2594.9595532000003</v>
          </cell>
          <cell r="L867">
            <v>3113.9514638400005</v>
          </cell>
          <cell r="M867">
            <v>3316.41</v>
          </cell>
          <cell r="N867">
            <v>3024</v>
          </cell>
          <cell r="O867">
            <v>6.4999999999999947</v>
          </cell>
        </row>
        <row r="868">
          <cell r="A868">
            <v>70000750</v>
          </cell>
          <cell r="B868" t="str">
            <v>Измерение мощности дозы гамма – излучения  на местности, в зданиях.</v>
          </cell>
          <cell r="C868">
            <v>77</v>
          </cell>
          <cell r="D868">
            <v>0.5</v>
          </cell>
          <cell r="E868">
            <v>45.993150000000007</v>
          </cell>
          <cell r="F868">
            <v>0</v>
          </cell>
          <cell r="G868">
            <v>45.993150000000007</v>
          </cell>
          <cell r="H868">
            <v>15.637671000000003</v>
          </cell>
          <cell r="I868">
            <v>61.630821000000012</v>
          </cell>
          <cell r="J868">
            <v>9.2446231500000007</v>
          </cell>
          <cell r="K868">
            <v>70.875444150000007</v>
          </cell>
          <cell r="L868">
            <v>85.050532980000014</v>
          </cell>
          <cell r="M868">
            <v>82.004999999999995</v>
          </cell>
          <cell r="N868">
            <v>77</v>
          </cell>
          <cell r="O868">
            <v>6.4999999999999947</v>
          </cell>
        </row>
        <row r="869">
          <cell r="A869">
            <v>70000751</v>
          </cell>
          <cell r="B869" t="str">
            <v>Измерение мощности дозы гамма-излучения и рентгеновского излучения на радиологическом объекте</v>
          </cell>
          <cell r="C869">
            <v>153</v>
          </cell>
          <cell r="D869">
            <v>0.5</v>
          </cell>
          <cell r="E869">
            <v>45.993150000000007</v>
          </cell>
          <cell r="F869">
            <v>0</v>
          </cell>
          <cell r="G869">
            <v>45.993150000000007</v>
          </cell>
          <cell r="H869">
            <v>15.637671000000003</v>
          </cell>
          <cell r="I869">
            <v>61.630821000000012</v>
          </cell>
          <cell r="J869">
            <v>9.2446231500000007</v>
          </cell>
          <cell r="K869">
            <v>70.875444150000007</v>
          </cell>
          <cell r="L869">
            <v>85.050532980000014</v>
          </cell>
          <cell r="M869">
            <v>162.94499999999999</v>
          </cell>
          <cell r="N869">
            <v>153</v>
          </cell>
          <cell r="O869">
            <v>6.4999999999999964</v>
          </cell>
        </row>
        <row r="870">
          <cell r="A870">
            <v>70000752</v>
          </cell>
          <cell r="B870" t="str">
            <v>Измерение потока альфа-частиц и бета-частиц</v>
          </cell>
          <cell r="C870">
            <v>155</v>
          </cell>
          <cell r="D870">
            <v>0.5</v>
          </cell>
          <cell r="E870">
            <v>45.993150000000007</v>
          </cell>
          <cell r="F870">
            <v>0</v>
          </cell>
          <cell r="G870">
            <v>45.993150000000007</v>
          </cell>
          <cell r="H870">
            <v>15.637671000000003</v>
          </cell>
          <cell r="I870">
            <v>61.630821000000012</v>
          </cell>
          <cell r="J870">
            <v>9.2446231500000007</v>
          </cell>
          <cell r="K870">
            <v>70.875444150000007</v>
          </cell>
          <cell r="L870">
            <v>85.050532980000014</v>
          </cell>
          <cell r="M870">
            <v>165.07499999999999</v>
          </cell>
          <cell r="N870">
            <v>165</v>
          </cell>
          <cell r="O870">
            <v>6.4999999999999929</v>
          </cell>
        </row>
        <row r="871">
          <cell r="A871">
            <v>70000041</v>
          </cell>
          <cell r="B871" t="str">
            <v>Радиационный контроль партии черного металлолома массой до 25 тонн, загруженного в транспортное средство</v>
          </cell>
          <cell r="C871">
            <v>973</v>
          </cell>
          <cell r="D871">
            <v>3.5</v>
          </cell>
          <cell r="E871">
            <v>321.95205000000004</v>
          </cell>
          <cell r="F871">
            <v>0</v>
          </cell>
          <cell r="G871">
            <v>321.95205000000004</v>
          </cell>
          <cell r="H871">
            <v>109.46369700000002</v>
          </cell>
          <cell r="I871">
            <v>431.41574700000007</v>
          </cell>
          <cell r="J871">
            <v>64.71236205000001</v>
          </cell>
          <cell r="K871">
            <v>496.12810905000009</v>
          </cell>
          <cell r="L871">
            <v>595.35373086000016</v>
          </cell>
          <cell r="M871">
            <v>1036.2449999999999</v>
          </cell>
          <cell r="N871">
            <v>1036</v>
          </cell>
          <cell r="O871">
            <v>6.4999999999999893</v>
          </cell>
        </row>
        <row r="872">
          <cell r="A872">
            <v>70000042</v>
          </cell>
          <cell r="B872" t="str">
            <v>Радиационный контроль партии черного металлолома массой от 25 тонн, загруженное в транспотрное средство</v>
          </cell>
          <cell r="C872">
            <v>997</v>
          </cell>
          <cell r="D872">
            <v>5</v>
          </cell>
          <cell r="E872">
            <v>459.93150000000003</v>
          </cell>
          <cell r="F872">
            <v>0</v>
          </cell>
          <cell r="G872">
            <v>459.93150000000003</v>
          </cell>
          <cell r="H872">
            <v>156.37671000000003</v>
          </cell>
          <cell r="I872">
            <v>616.30821000000003</v>
          </cell>
          <cell r="J872">
            <v>92.446231499999996</v>
          </cell>
          <cell r="K872">
            <v>708.75444149999998</v>
          </cell>
          <cell r="L872">
            <v>850.50532980000003</v>
          </cell>
          <cell r="M872">
            <v>1061.8050000000001</v>
          </cell>
          <cell r="N872">
            <v>1062</v>
          </cell>
          <cell r="O872">
            <v>6.5000000000000053</v>
          </cell>
        </row>
        <row r="873">
          <cell r="A873">
            <v>70000043</v>
          </cell>
          <cell r="B873" t="str">
            <v>Радиационный контроль партии цветного металлолома массой до 25 тонн, загруженного в транспортное средство</v>
          </cell>
          <cell r="C873">
            <v>1396</v>
          </cell>
          <cell r="D873">
            <v>4.5</v>
          </cell>
          <cell r="E873">
            <v>413.93835000000001</v>
          </cell>
          <cell r="F873">
            <v>0</v>
          </cell>
          <cell r="G873">
            <v>413.93835000000001</v>
          </cell>
          <cell r="H873">
            <v>140.73903900000002</v>
          </cell>
          <cell r="I873">
            <v>554.67738900000006</v>
          </cell>
          <cell r="J873">
            <v>83.201608350000001</v>
          </cell>
          <cell r="K873">
            <v>637.87899735000008</v>
          </cell>
          <cell r="L873">
            <v>765.45479682000007</v>
          </cell>
          <cell r="M873">
            <v>1486.74</v>
          </cell>
          <cell r="N873">
            <v>1487</v>
          </cell>
          <cell r="O873">
            <v>6.5</v>
          </cell>
        </row>
        <row r="874">
          <cell r="A874">
            <v>70000044</v>
          </cell>
          <cell r="B874" t="str">
            <v>Радиационный контроль партии цветного металлолома массой от 25 тонн, загруженного в транспортное средство</v>
          </cell>
          <cell r="C874">
            <v>2674</v>
          </cell>
          <cell r="D874">
            <v>11</v>
          </cell>
          <cell r="E874">
            <v>1011.8493000000002</v>
          </cell>
          <cell r="F874">
            <v>0</v>
          </cell>
          <cell r="G874">
            <v>1011.8493000000002</v>
          </cell>
          <cell r="H874">
            <v>344.02876200000009</v>
          </cell>
          <cell r="I874">
            <v>1355.8780620000002</v>
          </cell>
          <cell r="J874">
            <v>203.38170930000004</v>
          </cell>
          <cell r="K874">
            <v>1559.2597713000002</v>
          </cell>
          <cell r="L874">
            <v>1871.1117255600002</v>
          </cell>
          <cell r="M874">
            <v>2847.81</v>
          </cell>
          <cell r="N874">
            <v>2674</v>
          </cell>
          <cell r="O874">
            <v>6.4999999999999973</v>
          </cell>
        </row>
        <row r="875">
          <cell r="A875">
            <v>70000045</v>
          </cell>
          <cell r="B875" t="str">
            <v>Радиационный контроль черного металла в штабелях для партий до 25 тонн</v>
          </cell>
          <cell r="C875">
            <v>0</v>
          </cell>
          <cell r="D875">
            <v>4.5</v>
          </cell>
          <cell r="E875">
            <v>413.93835000000001</v>
          </cell>
          <cell r="F875">
            <v>0</v>
          </cell>
          <cell r="G875">
            <v>413.93835000000001</v>
          </cell>
          <cell r="H875">
            <v>140.73903900000002</v>
          </cell>
          <cell r="I875">
            <v>554.67738900000006</v>
          </cell>
          <cell r="J875">
            <v>83.201608350000001</v>
          </cell>
          <cell r="K875">
            <v>637.87899735000008</v>
          </cell>
          <cell r="L875">
            <v>765.45479682000007</v>
          </cell>
          <cell r="M875">
            <v>770</v>
          </cell>
          <cell r="N875">
            <v>1036</v>
          </cell>
          <cell r="O875">
            <v>100</v>
          </cell>
        </row>
        <row r="876">
          <cell r="A876">
            <v>70000046</v>
          </cell>
          <cell r="B876" t="str">
            <v>Радиационный контроль цветного металла в штабелях для партий до 25 тонн</v>
          </cell>
          <cell r="C876">
            <v>0</v>
          </cell>
          <cell r="D876">
            <v>5.5</v>
          </cell>
          <cell r="E876">
            <v>505.9246500000001</v>
          </cell>
          <cell r="F876">
            <v>0</v>
          </cell>
          <cell r="G876">
            <v>505.9246500000001</v>
          </cell>
          <cell r="H876">
            <v>172.01438100000004</v>
          </cell>
          <cell r="I876">
            <v>677.93903100000011</v>
          </cell>
          <cell r="J876">
            <v>101.69085465000002</v>
          </cell>
          <cell r="K876">
            <v>779.62988565000012</v>
          </cell>
          <cell r="L876">
            <v>935.5558627800001</v>
          </cell>
          <cell r="M876">
            <v>940</v>
          </cell>
          <cell r="N876">
            <v>1487</v>
          </cell>
          <cell r="O876">
            <v>100</v>
          </cell>
        </row>
        <row r="877">
          <cell r="A877">
            <v>70000047</v>
          </cell>
          <cell r="B877" t="str">
            <v>Радиационный контроль черного металла в штабелях для партий от 25 тонн</v>
          </cell>
          <cell r="C877">
            <v>0</v>
          </cell>
          <cell r="D877">
            <v>5</v>
          </cell>
          <cell r="E877">
            <v>459.93150000000003</v>
          </cell>
          <cell r="F877">
            <v>0</v>
          </cell>
          <cell r="G877">
            <v>459.93150000000003</v>
          </cell>
          <cell r="H877">
            <v>156.37671000000003</v>
          </cell>
          <cell r="I877">
            <v>616.30821000000003</v>
          </cell>
          <cell r="J877">
            <v>92.446231499999996</v>
          </cell>
          <cell r="K877">
            <v>708.75444149999998</v>
          </cell>
          <cell r="L877">
            <v>850.50532980000003</v>
          </cell>
          <cell r="M877">
            <v>860</v>
          </cell>
          <cell r="N877">
            <v>1062</v>
          </cell>
          <cell r="O877">
            <v>100</v>
          </cell>
        </row>
        <row r="878">
          <cell r="A878">
            <v>70000048</v>
          </cell>
          <cell r="B878" t="str">
            <v>Радиационный контроль цветного металла в штабелях для партий от 25 тонн</v>
          </cell>
          <cell r="C878">
            <v>0</v>
          </cell>
          <cell r="D878">
            <v>6.5</v>
          </cell>
          <cell r="E878">
            <v>597.91095000000007</v>
          </cell>
          <cell r="F878">
            <v>0</v>
          </cell>
          <cell r="G878">
            <v>597.91095000000007</v>
          </cell>
          <cell r="H878">
            <v>203.28972300000004</v>
          </cell>
          <cell r="I878">
            <v>801.20067300000005</v>
          </cell>
          <cell r="J878">
            <v>120.18010095</v>
          </cell>
          <cell r="K878">
            <v>921.38077395000005</v>
          </cell>
          <cell r="L878">
            <v>1105.65692874</v>
          </cell>
          <cell r="M878">
            <v>1110</v>
          </cell>
          <cell r="N878">
            <v>2674</v>
          </cell>
          <cell r="O878">
            <v>100</v>
          </cell>
        </row>
        <row r="879">
          <cell r="A879" t="str">
            <v>Радиохимический метод</v>
          </cell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</row>
        <row r="880">
          <cell r="A880">
            <v>70000739</v>
          </cell>
          <cell r="B880" t="str">
            <v>Анализ золы пищевых продуктов на сторнций-90</v>
          </cell>
          <cell r="C880">
            <v>5050</v>
          </cell>
          <cell r="D880">
            <v>10</v>
          </cell>
          <cell r="E880">
            <v>919.86300000000006</v>
          </cell>
          <cell r="F880">
            <v>29.25</v>
          </cell>
          <cell r="G880">
            <v>949.11300000000006</v>
          </cell>
          <cell r="H880">
            <v>322.69842000000006</v>
          </cell>
          <cell r="I880">
            <v>1271.81142</v>
          </cell>
          <cell r="J880">
            <v>190.77171300000001</v>
          </cell>
          <cell r="K880">
            <v>1462.5831330000001</v>
          </cell>
          <cell r="L880">
            <v>1755.0997596000002</v>
          </cell>
          <cell r="M880">
            <v>5378.25</v>
          </cell>
          <cell r="N880">
            <v>5378</v>
          </cell>
          <cell r="O880">
            <v>6.5</v>
          </cell>
        </row>
        <row r="881">
          <cell r="A881">
            <v>70000740</v>
          </cell>
          <cell r="B881" t="str">
            <v>Анализ золы пищевых продуктов на цезий-137</v>
          </cell>
          <cell r="C881">
            <v>4053</v>
          </cell>
          <cell r="D881">
            <v>10</v>
          </cell>
          <cell r="E881">
            <v>919.86300000000006</v>
          </cell>
          <cell r="F881">
            <v>60.56</v>
          </cell>
          <cell r="G881">
            <v>980.423</v>
          </cell>
          <cell r="H881">
            <v>333.34382000000005</v>
          </cell>
          <cell r="I881">
            <v>1313.7668200000001</v>
          </cell>
          <cell r="J881">
            <v>197.065023</v>
          </cell>
          <cell r="K881">
            <v>1510.8318429999999</v>
          </cell>
          <cell r="L881">
            <v>1812.9982115999999</v>
          </cell>
          <cell r="M881">
            <v>4316.4449999999997</v>
          </cell>
          <cell r="N881">
            <v>4316</v>
          </cell>
          <cell r="O881">
            <v>6.4999999999999929</v>
          </cell>
        </row>
        <row r="882">
          <cell r="A882" t="str">
            <v>Радонометрический метод</v>
          </cell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</row>
        <row r="883">
          <cell r="A883">
            <v>70000760</v>
          </cell>
          <cell r="B883" t="str">
            <v>Измерение активности изотопов радона в воздухе помещений.</v>
          </cell>
          <cell r="C883">
            <v>442</v>
          </cell>
          <cell r="D883">
            <v>1.2</v>
          </cell>
          <cell r="E883">
            <v>110.38356</v>
          </cell>
          <cell r="F883">
            <v>0</v>
          </cell>
          <cell r="G883">
            <v>110.38356</v>
          </cell>
          <cell r="H883">
            <v>37.530410400000001</v>
          </cell>
          <cell r="I883">
            <v>147.91397040000001</v>
          </cell>
          <cell r="J883">
            <v>22.187095559999999</v>
          </cell>
          <cell r="K883">
            <v>170.10106596</v>
          </cell>
          <cell r="L883">
            <v>204.121279152</v>
          </cell>
          <cell r="M883">
            <v>470.73</v>
          </cell>
          <cell r="N883">
            <v>442</v>
          </cell>
          <cell r="O883">
            <v>6.5000000000000044</v>
          </cell>
        </row>
        <row r="884">
          <cell r="A884">
            <v>70000762</v>
          </cell>
          <cell r="B884" t="str">
            <v>Измерение плотности потока радона с поверхности грунта.</v>
          </cell>
          <cell r="C884">
            <v>588</v>
          </cell>
          <cell r="D884">
            <v>3</v>
          </cell>
          <cell r="E884">
            <v>275.95890000000003</v>
          </cell>
          <cell r="F884">
            <v>0</v>
          </cell>
          <cell r="G884">
            <v>275.95890000000003</v>
          </cell>
          <cell r="H884">
            <v>93.826026000000013</v>
          </cell>
          <cell r="I884">
            <v>369.78492600000004</v>
          </cell>
          <cell r="J884">
            <v>55.467738900000008</v>
          </cell>
          <cell r="K884">
            <v>425.25266490000007</v>
          </cell>
          <cell r="L884">
            <v>510.30319788000008</v>
          </cell>
          <cell r="M884">
            <v>626.22</v>
          </cell>
          <cell r="N884">
            <v>588</v>
          </cell>
          <cell r="O884">
            <v>6.5000000000000044</v>
          </cell>
        </row>
        <row r="885">
          <cell r="A885" t="str">
            <v>Прочие услуги</v>
          </cell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</row>
        <row r="886">
          <cell r="A886">
            <v>70000125</v>
          </cell>
          <cell r="B886" t="str">
            <v>Возмещение за порчу и утерю дозиметра термолюминесцентного</v>
          </cell>
          <cell r="C886">
            <v>3894</v>
          </cell>
          <cell r="D886">
            <v>0</v>
          </cell>
          <cell r="E886">
            <v>0</v>
          </cell>
          <cell r="F886">
            <v>3290</v>
          </cell>
          <cell r="G886">
            <v>3290</v>
          </cell>
          <cell r="H886">
            <v>1118.6000000000001</v>
          </cell>
          <cell r="I886">
            <v>4408.6000000000004</v>
          </cell>
          <cell r="J886">
            <v>661.29000000000008</v>
          </cell>
          <cell r="K886">
            <v>5069.8900000000003</v>
          </cell>
          <cell r="L886">
            <v>6083.8680000000004</v>
          </cell>
          <cell r="M886">
            <v>4147.1099999999997</v>
          </cell>
          <cell r="N886">
            <v>4147</v>
          </cell>
          <cell r="O886">
            <v>6.499999999999992</v>
          </cell>
        </row>
        <row r="887">
          <cell r="A887">
            <v>70000789</v>
          </cell>
          <cell r="B887" t="str">
            <v>Оформление картограммы земельного участка</v>
          </cell>
          <cell r="C887">
            <v>1105</v>
          </cell>
          <cell r="D887">
            <v>2.5</v>
          </cell>
          <cell r="E887">
            <v>229.96575000000001</v>
          </cell>
          <cell r="F887">
            <v>0</v>
          </cell>
          <cell r="G887">
            <v>229.96575000000001</v>
          </cell>
          <cell r="H887">
            <v>78.188355000000016</v>
          </cell>
          <cell r="I887">
            <v>308.15410500000002</v>
          </cell>
          <cell r="J887">
            <v>46.223115749999998</v>
          </cell>
          <cell r="K887">
            <v>354.37722074999999</v>
          </cell>
          <cell r="L887">
            <v>425.25266490000001</v>
          </cell>
          <cell r="M887">
            <v>1176.825</v>
          </cell>
          <cell r="N887">
            <v>1105</v>
          </cell>
          <cell r="O887">
            <v>6.5000000000000044</v>
          </cell>
        </row>
        <row r="888">
          <cell r="A888" t="str">
            <v>Лаборатория профилактической токсикологии</v>
          </cell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</row>
        <row r="889">
          <cell r="A889">
            <v>80000644</v>
          </cell>
          <cell r="B889" t="str">
            <v>Приготовление модельных  вытяжек из керамической, стеклянной, металлической  посуды</v>
          </cell>
          <cell r="C889">
            <v>379</v>
          </cell>
          <cell r="D889">
            <v>2</v>
          </cell>
          <cell r="E889">
            <v>162.59376</v>
          </cell>
          <cell r="F889">
            <v>3.23</v>
          </cell>
          <cell r="G889">
            <v>165.82375999999999</v>
          </cell>
          <cell r="H889">
            <v>56.380078400000002</v>
          </cell>
          <cell r="I889">
            <v>222.2038384</v>
          </cell>
          <cell r="J889">
            <v>33.330575759999995</v>
          </cell>
          <cell r="K889">
            <v>255.53441415999998</v>
          </cell>
          <cell r="L889">
            <v>306.64129699199998</v>
          </cell>
          <cell r="M889">
            <v>403.63499999999999</v>
          </cell>
          <cell r="N889">
            <v>404</v>
          </cell>
          <cell r="O889">
            <v>6.4999999999999973</v>
          </cell>
        </row>
        <row r="890">
          <cell r="A890">
            <v>80000645</v>
          </cell>
          <cell r="B890" t="str">
            <v>Приготовление модельных вытяжек из жестяной тары</v>
          </cell>
          <cell r="C890">
            <v>379</v>
          </cell>
          <cell r="D890">
            <v>2</v>
          </cell>
          <cell r="E890">
            <v>162.59376</v>
          </cell>
          <cell r="F890">
            <v>2.95</v>
          </cell>
          <cell r="G890">
            <v>165.54375999999999</v>
          </cell>
          <cell r="H890">
            <v>56.284878400000004</v>
          </cell>
          <cell r="I890">
            <v>221.82863839999999</v>
          </cell>
          <cell r="J890">
            <v>33.274295759999994</v>
          </cell>
          <cell r="K890">
            <v>255.10293415999999</v>
          </cell>
          <cell r="L890">
            <v>306.12352099200001</v>
          </cell>
          <cell r="M890">
            <v>403.63499999999999</v>
          </cell>
          <cell r="N890">
            <v>404</v>
          </cell>
          <cell r="O890">
            <v>6.4999999999999973</v>
          </cell>
        </row>
        <row r="891">
          <cell r="A891">
            <v>80000646</v>
          </cell>
          <cell r="B891" t="str">
            <v>Приготовление вытяжек из игрушек</v>
          </cell>
          <cell r="C891">
            <v>364</v>
          </cell>
          <cell r="D891">
            <v>1.5</v>
          </cell>
          <cell r="E891">
            <v>121.94532</v>
          </cell>
          <cell r="F891">
            <v>40.020000000000003</v>
          </cell>
          <cell r="G891">
            <v>161.96531999999999</v>
          </cell>
          <cell r="H891">
            <v>55.068208800000001</v>
          </cell>
          <cell r="I891">
            <v>217.0335288</v>
          </cell>
          <cell r="J891">
            <v>32.555029319999996</v>
          </cell>
          <cell r="K891">
            <v>249.58855811999999</v>
          </cell>
          <cell r="L891">
            <v>299.50626974400001</v>
          </cell>
          <cell r="M891">
            <v>387.66</v>
          </cell>
          <cell r="N891">
            <v>388</v>
          </cell>
          <cell r="O891">
            <v>6.5000000000000071</v>
          </cell>
        </row>
        <row r="892">
          <cell r="A892">
            <v>80000647</v>
          </cell>
          <cell r="B892" t="str">
            <v>Приготовление вытяжек из одежды, обуви, тканей</v>
          </cell>
          <cell r="C892">
            <v>295</v>
          </cell>
          <cell r="D892">
            <v>1.5</v>
          </cell>
          <cell r="E892">
            <v>121.94532</v>
          </cell>
          <cell r="F892">
            <v>20.010000000000002</v>
          </cell>
          <cell r="G892">
            <v>141.95532</v>
          </cell>
          <cell r="H892">
            <v>48.264808800000004</v>
          </cell>
          <cell r="I892">
            <v>190.2201288</v>
          </cell>
          <cell r="J892">
            <v>28.533019319999998</v>
          </cell>
          <cell r="K892">
            <v>218.75314811999999</v>
          </cell>
          <cell r="L892">
            <v>262.50377774399999</v>
          </cell>
          <cell r="M892">
            <v>314.17500000000001</v>
          </cell>
          <cell r="N892">
            <v>314</v>
          </cell>
          <cell r="O892">
            <v>6.5000000000000044</v>
          </cell>
        </row>
        <row r="893">
          <cell r="A893">
            <v>80000648</v>
          </cell>
          <cell r="B893" t="str">
            <v>Приготовление вытяжек из посуды из полимерных материалов и изделий,  контактирующих с пищевыми продуктами</v>
          </cell>
          <cell r="C893">
            <v>230</v>
          </cell>
          <cell r="D893">
            <v>1</v>
          </cell>
          <cell r="E893">
            <v>81.296880000000002</v>
          </cell>
          <cell r="F893">
            <v>32.78</v>
          </cell>
          <cell r="G893">
            <v>114.07688</v>
          </cell>
          <cell r="H893">
            <v>38.786139200000001</v>
          </cell>
          <cell r="I893">
            <v>152.8630192</v>
          </cell>
          <cell r="J893">
            <v>22.929452879999999</v>
          </cell>
          <cell r="K893">
            <v>175.79247207999998</v>
          </cell>
          <cell r="L893">
            <v>210.95096649599998</v>
          </cell>
          <cell r="M893">
            <v>244.95</v>
          </cell>
          <cell r="N893">
            <v>245</v>
          </cell>
          <cell r="O893">
            <v>6.4999999999999947</v>
          </cell>
        </row>
        <row r="894">
          <cell r="A894">
            <v>80000649</v>
          </cell>
          <cell r="B894" t="str">
            <v>Определение  индекса токсичности образца</v>
          </cell>
          <cell r="C894">
            <v>1073</v>
          </cell>
          <cell r="D894">
            <v>5</v>
          </cell>
          <cell r="E894">
            <v>406.48439999999999</v>
          </cell>
          <cell r="F894">
            <v>114.9</v>
          </cell>
          <cell r="G894">
            <v>521.38440000000003</v>
          </cell>
          <cell r="H894">
            <v>177.27069600000002</v>
          </cell>
          <cell r="I894">
            <v>698.65509600000007</v>
          </cell>
          <cell r="J894">
            <v>104.79826440000001</v>
          </cell>
          <cell r="K894">
            <v>803.45336040000007</v>
          </cell>
          <cell r="L894">
            <v>964.14403248000008</v>
          </cell>
          <cell r="M894">
            <v>1142.7449999999999</v>
          </cell>
          <cell r="N894">
            <v>1143</v>
          </cell>
          <cell r="O894">
            <v>6.4999999999999902</v>
          </cell>
        </row>
        <row r="895">
          <cell r="A895">
            <v>80000650</v>
          </cell>
          <cell r="B895" t="str">
            <v>Исследование игрушек на запах</v>
          </cell>
          <cell r="C895">
            <v>186</v>
          </cell>
          <cell r="D895">
            <v>1</v>
          </cell>
          <cell r="E895">
            <v>81.296880000000002</v>
          </cell>
          <cell r="F895">
            <v>0</v>
          </cell>
          <cell r="G895">
            <v>81.296880000000002</v>
          </cell>
          <cell r="H895">
            <v>27.640939200000002</v>
          </cell>
          <cell r="I895">
            <v>108.93781920000001</v>
          </cell>
          <cell r="J895">
            <v>16.34067288</v>
          </cell>
          <cell r="K895">
            <v>125.27849208000001</v>
          </cell>
          <cell r="L895">
            <v>150.33419049600002</v>
          </cell>
          <cell r="M895">
            <v>198.09</v>
          </cell>
          <cell r="N895">
            <v>198</v>
          </cell>
          <cell r="O895">
            <v>6.5000000000000018</v>
          </cell>
        </row>
        <row r="896">
          <cell r="A896">
            <v>80000654</v>
          </cell>
          <cell r="B896" t="str">
            <v>Определение сурьмы в игрушке</v>
          </cell>
          <cell r="C896">
            <v>724</v>
          </cell>
          <cell r="D896">
            <v>3.5</v>
          </cell>
          <cell r="E896">
            <v>284.53908000000001</v>
          </cell>
          <cell r="F896">
            <v>40.85</v>
          </cell>
          <cell r="G896">
            <v>325.38908000000004</v>
          </cell>
          <cell r="H896">
            <v>110.63228720000002</v>
          </cell>
          <cell r="I896">
            <v>436.02136720000004</v>
          </cell>
          <cell r="J896">
            <v>65.403205080000006</v>
          </cell>
          <cell r="K896">
            <v>501.42457228000006</v>
          </cell>
          <cell r="L896">
            <v>601.70948673600014</v>
          </cell>
          <cell r="M896">
            <v>771.06</v>
          </cell>
          <cell r="N896">
            <v>771</v>
          </cell>
          <cell r="O896">
            <v>6.499999999999992</v>
          </cell>
        </row>
        <row r="897">
          <cell r="A897">
            <v>80000655</v>
          </cell>
          <cell r="B897" t="str">
            <v>Определение  мышьяка в игрушке</v>
          </cell>
          <cell r="C897">
            <v>727</v>
          </cell>
          <cell r="D897">
            <v>3.5</v>
          </cell>
          <cell r="E897">
            <v>284.53908000000001</v>
          </cell>
          <cell r="F897">
            <v>41.35</v>
          </cell>
          <cell r="G897">
            <v>325.88908000000004</v>
          </cell>
          <cell r="H897">
            <v>110.80228720000002</v>
          </cell>
          <cell r="I897">
            <v>436.69136720000006</v>
          </cell>
          <cell r="J897">
            <v>65.503705080000003</v>
          </cell>
          <cell r="K897">
            <v>502.19507228000009</v>
          </cell>
          <cell r="L897">
            <v>602.63408673600009</v>
          </cell>
          <cell r="M897">
            <v>774.255</v>
          </cell>
          <cell r="N897">
            <v>774</v>
          </cell>
          <cell r="O897">
            <v>6.4999999999999991</v>
          </cell>
        </row>
        <row r="898">
          <cell r="A898">
            <v>80000656</v>
          </cell>
          <cell r="B898" t="str">
            <v>Определение кадмия, свинца, в игрушке</v>
          </cell>
          <cell r="C898">
            <v>767</v>
          </cell>
          <cell r="D898">
            <v>2.83</v>
          </cell>
          <cell r="E898">
            <v>230.07017039999999</v>
          </cell>
          <cell r="F898">
            <v>70.680000000000007</v>
          </cell>
          <cell r="G898">
            <v>300.7501704</v>
          </cell>
          <cell r="H898">
            <v>102.25505793600001</v>
          </cell>
          <cell r="I898">
            <v>403.00522833600002</v>
          </cell>
          <cell r="J898">
            <v>60.450784250399998</v>
          </cell>
          <cell r="K898">
            <v>463.45601258639999</v>
          </cell>
          <cell r="L898">
            <v>556.14721510367997</v>
          </cell>
          <cell r="M898">
            <v>816.85500000000002</v>
          </cell>
          <cell r="N898">
            <v>817</v>
          </cell>
          <cell r="O898">
            <v>6.5000000000000027</v>
          </cell>
        </row>
        <row r="899">
          <cell r="A899">
            <v>80000658</v>
          </cell>
          <cell r="B899" t="str">
            <v>Определение ртути в игрушке</v>
          </cell>
          <cell r="C899">
            <v>727</v>
          </cell>
          <cell r="D899">
            <v>3.5</v>
          </cell>
          <cell r="E899">
            <v>284.53908000000001</v>
          </cell>
          <cell r="F899">
            <v>40.840000000000003</v>
          </cell>
          <cell r="G899">
            <v>325.37908000000004</v>
          </cell>
          <cell r="H899">
            <v>110.62888720000002</v>
          </cell>
          <cell r="I899">
            <v>436.00796720000005</v>
          </cell>
          <cell r="J899">
            <v>65.401195080000008</v>
          </cell>
          <cell r="K899">
            <v>501.40916228000003</v>
          </cell>
          <cell r="L899">
            <v>601.69099473599999</v>
          </cell>
          <cell r="M899">
            <v>774.255</v>
          </cell>
          <cell r="N899">
            <v>774</v>
          </cell>
          <cell r="O899">
            <v>6.4999999999999991</v>
          </cell>
        </row>
        <row r="900">
          <cell r="A900">
            <v>80000659</v>
          </cell>
          <cell r="B900" t="str">
            <v>Определение селена в игрушке</v>
          </cell>
          <cell r="C900">
            <v>699</v>
          </cell>
          <cell r="D900">
            <v>3.5</v>
          </cell>
          <cell r="E900">
            <v>284.53908000000001</v>
          </cell>
          <cell r="F900">
            <v>40.840000000000003</v>
          </cell>
          <cell r="G900">
            <v>325.37908000000004</v>
          </cell>
          <cell r="H900">
            <v>110.62888720000002</v>
          </cell>
          <cell r="I900">
            <v>436.00796720000005</v>
          </cell>
          <cell r="J900">
            <v>65.401195080000008</v>
          </cell>
          <cell r="K900">
            <v>501.40916228000003</v>
          </cell>
          <cell r="L900">
            <v>601.69099473599999</v>
          </cell>
          <cell r="M900">
            <v>744.43499999999995</v>
          </cell>
          <cell r="N900">
            <v>744</v>
          </cell>
          <cell r="O900">
            <v>6.499999999999992</v>
          </cell>
        </row>
        <row r="901">
          <cell r="A901">
            <v>80000660</v>
          </cell>
          <cell r="B901" t="str">
            <v>Определение формальдегида в игрушке</v>
          </cell>
          <cell r="C901">
            <v>789</v>
          </cell>
          <cell r="D901">
            <v>3.08</v>
          </cell>
          <cell r="E901">
            <v>250.39439040000002</v>
          </cell>
          <cell r="F901">
            <v>73</v>
          </cell>
          <cell r="G901">
            <v>323.39439040000002</v>
          </cell>
          <cell r="H901">
            <v>109.95409273600002</v>
          </cell>
          <cell r="I901">
            <v>433.34848313600003</v>
          </cell>
          <cell r="J901">
            <v>65.002272470400001</v>
          </cell>
          <cell r="K901">
            <v>498.35075560640001</v>
          </cell>
          <cell r="L901">
            <v>598.02090672768009</v>
          </cell>
          <cell r="M901">
            <v>840.28499999999997</v>
          </cell>
          <cell r="N901">
            <v>840</v>
          </cell>
          <cell r="O901">
            <v>6.4999999999999964</v>
          </cell>
        </row>
        <row r="902">
          <cell r="A902">
            <v>80000666</v>
          </cell>
          <cell r="B902" t="str">
            <v>Исследование одежды и тканей на гигроскопичность</v>
          </cell>
          <cell r="C902">
            <v>619</v>
          </cell>
          <cell r="D902">
            <v>3</v>
          </cell>
          <cell r="E902">
            <v>243.89063999999999</v>
          </cell>
          <cell r="F902">
            <v>0</v>
          </cell>
          <cell r="G902">
            <v>243.89063999999999</v>
          </cell>
          <cell r="H902">
            <v>82.922817600000002</v>
          </cell>
          <cell r="I902">
            <v>326.81345759999999</v>
          </cell>
          <cell r="J902">
            <v>49.022018639999999</v>
          </cell>
          <cell r="K902">
            <v>375.83547623999999</v>
          </cell>
          <cell r="L902">
            <v>451.002571488</v>
          </cell>
          <cell r="M902">
            <v>659.23500000000001</v>
          </cell>
          <cell r="N902">
            <v>659</v>
          </cell>
          <cell r="O902">
            <v>6.5000000000000018</v>
          </cell>
        </row>
        <row r="903">
          <cell r="A903">
            <v>80000667</v>
          </cell>
          <cell r="B903" t="str">
            <v>Исследование одежды и тканей на содержание  формальдегида</v>
          </cell>
          <cell r="C903">
            <v>789</v>
          </cell>
          <cell r="D903">
            <v>3.08</v>
          </cell>
          <cell r="E903">
            <v>250.39439040000002</v>
          </cell>
          <cell r="F903">
            <v>73.3</v>
          </cell>
          <cell r="G903">
            <v>323.69439040000003</v>
          </cell>
          <cell r="H903">
            <v>110.05609273600002</v>
          </cell>
          <cell r="I903">
            <v>433.75048313600007</v>
          </cell>
          <cell r="J903">
            <v>65.062572470400013</v>
          </cell>
          <cell r="K903">
            <v>498.8130556064001</v>
          </cell>
          <cell r="L903">
            <v>598.57566672768007</v>
          </cell>
          <cell r="M903">
            <v>840.28499999999997</v>
          </cell>
          <cell r="N903">
            <v>840</v>
          </cell>
          <cell r="O903">
            <v>6.4999999999999964</v>
          </cell>
        </row>
        <row r="904">
          <cell r="A904">
            <v>80000669</v>
          </cell>
          <cell r="B904" t="str">
            <v>Определение  устойчивости окраски тканей и одежды к поту.</v>
          </cell>
          <cell r="C904">
            <v>390</v>
          </cell>
          <cell r="D904">
            <v>1.7</v>
          </cell>
          <cell r="E904">
            <v>138.20469600000001</v>
          </cell>
          <cell r="F904">
            <v>4.5199999999999996</v>
          </cell>
          <cell r="G904">
            <v>142.72469600000002</v>
          </cell>
          <cell r="H904">
            <v>48.526396640000009</v>
          </cell>
          <cell r="I904">
            <v>191.25109264000002</v>
          </cell>
          <cell r="J904">
            <v>28.687663896000004</v>
          </cell>
          <cell r="K904">
            <v>219.93875653600003</v>
          </cell>
          <cell r="L904">
            <v>263.92650784320006</v>
          </cell>
          <cell r="M904">
            <v>415.35</v>
          </cell>
          <cell r="N904">
            <v>415</v>
          </cell>
          <cell r="O904">
            <v>6.5000000000000053</v>
          </cell>
        </row>
        <row r="905">
          <cell r="A905">
            <v>80000670</v>
          </cell>
          <cell r="B905" t="str">
            <v>Определение  устойчивости окраски тканей и одежды к стирке</v>
          </cell>
          <cell r="C905">
            <v>390</v>
          </cell>
          <cell r="D905">
            <v>1.7</v>
          </cell>
          <cell r="E905">
            <v>138.20469600000001</v>
          </cell>
          <cell r="F905">
            <v>40.25</v>
          </cell>
          <cell r="G905">
            <v>178.45469600000001</v>
          </cell>
          <cell r="H905">
            <v>60.674596640000011</v>
          </cell>
          <cell r="I905">
            <v>239.12929264000002</v>
          </cell>
          <cell r="J905">
            <v>35.869393895999998</v>
          </cell>
          <cell r="K905">
            <v>274.99868653600004</v>
          </cell>
          <cell r="L905">
            <v>329.99842384320004</v>
          </cell>
          <cell r="M905">
            <v>415.35</v>
          </cell>
          <cell r="N905">
            <v>415</v>
          </cell>
          <cell r="O905">
            <v>6.5000000000000053</v>
          </cell>
        </row>
        <row r="906">
          <cell r="A906">
            <v>80000671</v>
          </cell>
          <cell r="B906" t="str">
            <v>Определение  устойчивости окраски тканей и изделий  к морской воде</v>
          </cell>
          <cell r="C906">
            <v>350</v>
          </cell>
          <cell r="D906">
            <v>1.7</v>
          </cell>
          <cell r="E906">
            <v>138.20469600000001</v>
          </cell>
          <cell r="F906">
            <v>40.200000000000003</v>
          </cell>
          <cell r="G906">
            <v>178.404696</v>
          </cell>
          <cell r="H906">
            <v>60.657596640000001</v>
          </cell>
          <cell r="I906">
            <v>239.06229264000001</v>
          </cell>
          <cell r="J906">
            <v>35.859343895999999</v>
          </cell>
          <cell r="K906">
            <v>274.92163653599999</v>
          </cell>
          <cell r="L906">
            <v>329.90596384319997</v>
          </cell>
          <cell r="M906">
            <v>372.75</v>
          </cell>
          <cell r="N906">
            <v>373</v>
          </cell>
          <cell r="O906">
            <v>6.5</v>
          </cell>
        </row>
        <row r="907">
          <cell r="A907">
            <v>80000673</v>
          </cell>
          <cell r="B907" t="str">
            <v>Определение  устойчивости окраски тканей и изделий  к сухому трению</v>
          </cell>
          <cell r="C907">
            <v>323</v>
          </cell>
          <cell r="D907">
            <v>0.8</v>
          </cell>
          <cell r="E907">
            <v>65.037503999999998</v>
          </cell>
          <cell r="F907">
            <v>70.001000000000005</v>
          </cell>
          <cell r="G907">
            <v>135.03850399999999</v>
          </cell>
          <cell r="H907">
            <v>45.913091360000003</v>
          </cell>
          <cell r="I907">
            <v>180.95159536</v>
          </cell>
          <cell r="J907">
            <v>27.142739303999999</v>
          </cell>
          <cell r="K907">
            <v>208.094334664</v>
          </cell>
          <cell r="L907">
            <v>249.71320159679999</v>
          </cell>
          <cell r="M907">
            <v>343.995</v>
          </cell>
          <cell r="N907">
            <v>344</v>
          </cell>
          <cell r="O907">
            <v>6.5000000000000018</v>
          </cell>
        </row>
        <row r="908">
          <cell r="A908">
            <v>80000674</v>
          </cell>
          <cell r="B908" t="str">
            <v>Определение  устойчивости окраски тканей и изделий  к органическим растворителям</v>
          </cell>
          <cell r="C908">
            <v>365</v>
          </cell>
          <cell r="D908">
            <v>1.7</v>
          </cell>
          <cell r="E908">
            <v>138.20469600000001</v>
          </cell>
          <cell r="F908">
            <v>44.8</v>
          </cell>
          <cell r="G908">
            <v>183.00469600000002</v>
          </cell>
          <cell r="H908">
            <v>62.221596640000016</v>
          </cell>
          <cell r="I908">
            <v>245.22629264000005</v>
          </cell>
          <cell r="J908">
            <v>36.783943896000004</v>
          </cell>
          <cell r="K908">
            <v>282.01023653600004</v>
          </cell>
          <cell r="L908">
            <v>338.41228384320004</v>
          </cell>
          <cell r="M908">
            <v>388.72500000000002</v>
          </cell>
          <cell r="N908">
            <v>389</v>
          </cell>
          <cell r="O908">
            <v>6.5000000000000053</v>
          </cell>
        </row>
        <row r="909">
          <cell r="A909">
            <v>80000675</v>
          </cell>
          <cell r="B909" t="str">
            <v>Определение массовой доли химических волокон в изделиях и ткани</v>
          </cell>
          <cell r="C909">
            <v>1160</v>
          </cell>
          <cell r="D909">
            <v>5.25</v>
          </cell>
          <cell r="E909">
            <v>426.80862000000002</v>
          </cell>
          <cell r="F909">
            <v>83.87</v>
          </cell>
          <cell r="G909">
            <v>510.67862000000002</v>
          </cell>
          <cell r="H909">
            <v>173.63073080000001</v>
          </cell>
          <cell r="I909">
            <v>684.30935080000006</v>
          </cell>
          <cell r="J909">
            <v>102.64640262</v>
          </cell>
          <cell r="K909">
            <v>786.95575342000006</v>
          </cell>
          <cell r="L909">
            <v>944.34690410400003</v>
          </cell>
          <cell r="M909">
            <v>1235.4000000000001</v>
          </cell>
          <cell r="N909">
            <v>1235</v>
          </cell>
          <cell r="O909">
            <v>6.5000000000000071</v>
          </cell>
        </row>
        <row r="910">
          <cell r="A910">
            <v>80000679</v>
          </cell>
          <cell r="B910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10">
            <v>140</v>
          </cell>
          <cell r="D910">
            <v>0.75</v>
          </cell>
          <cell r="E910">
            <v>60.972659999999998</v>
          </cell>
          <cell r="F910">
            <v>0</v>
          </cell>
          <cell r="G910">
            <v>60.972659999999998</v>
          </cell>
          <cell r="H910">
            <v>20.7307044</v>
          </cell>
          <cell r="I910">
            <v>81.703364399999998</v>
          </cell>
          <cell r="J910">
            <v>12.25550466</v>
          </cell>
          <cell r="K910">
            <v>93.958869059999998</v>
          </cell>
          <cell r="L910">
            <v>112.750642872</v>
          </cell>
          <cell r="M910">
            <v>149.1</v>
          </cell>
          <cell r="N910">
            <v>149</v>
          </cell>
          <cell r="O910">
            <v>6.4999999999999964</v>
          </cell>
        </row>
        <row r="911">
          <cell r="A911">
            <v>80000680</v>
          </cell>
          <cell r="B911" t="str">
            <v>Определение нормируемых органических веществ в водных вытяжках из материалов различного состава</v>
          </cell>
          <cell r="C911">
            <v>3472</v>
          </cell>
          <cell r="D911">
            <v>8</v>
          </cell>
          <cell r="E911">
            <v>650.37504000000001</v>
          </cell>
          <cell r="F911">
            <v>1000.01</v>
          </cell>
          <cell r="G911">
            <v>1650.3850400000001</v>
          </cell>
          <cell r="H911">
            <v>561.1309136000001</v>
          </cell>
          <cell r="I911">
            <v>2211.5159536000001</v>
          </cell>
          <cell r="J911">
            <v>331.72739303999998</v>
          </cell>
          <cell r="K911">
            <v>2543.2433466400003</v>
          </cell>
          <cell r="L911">
            <v>3051.8920159680001</v>
          </cell>
          <cell r="M911">
            <v>3697.68</v>
          </cell>
          <cell r="N911">
            <v>3698</v>
          </cell>
          <cell r="O911">
            <v>6.4999999999999947</v>
          </cell>
        </row>
        <row r="912">
          <cell r="A912">
            <v>80000681</v>
          </cell>
          <cell r="B912" t="str">
            <v>Определение формальдегида в модельной вытяжке  из образца</v>
          </cell>
          <cell r="C912">
            <v>695</v>
          </cell>
          <cell r="D912">
            <v>1.75</v>
          </cell>
          <cell r="E912">
            <v>142.26954000000001</v>
          </cell>
          <cell r="F912">
            <v>201.75</v>
          </cell>
          <cell r="G912">
            <v>344.01954000000001</v>
          </cell>
          <cell r="H912">
            <v>116.96664360000001</v>
          </cell>
          <cell r="I912">
            <v>460.9861836</v>
          </cell>
          <cell r="J912">
            <v>69.147927539999998</v>
          </cell>
          <cell r="K912">
            <v>530.13411113999996</v>
          </cell>
          <cell r="L912">
            <v>636.16093336799997</v>
          </cell>
          <cell r="M912">
            <v>740.17499999999995</v>
          </cell>
          <cell r="N912">
            <v>740</v>
          </cell>
          <cell r="O912">
            <v>6.4999999999999929</v>
          </cell>
        </row>
        <row r="913">
          <cell r="A913">
            <v>80000682</v>
          </cell>
          <cell r="B913" t="str">
            <v>Определение диоктилфталата в модельных вытяжках из образца</v>
          </cell>
          <cell r="C913">
            <v>935</v>
          </cell>
          <cell r="D913">
            <v>1.33</v>
          </cell>
          <cell r="E913">
            <v>108.12485040000001</v>
          </cell>
          <cell r="F913">
            <v>323.98</v>
          </cell>
          <cell r="G913">
            <v>432.10485040000003</v>
          </cell>
          <cell r="H913">
            <v>146.91564913600001</v>
          </cell>
          <cell r="I913">
            <v>579.02049953599999</v>
          </cell>
          <cell r="J913">
            <v>86.853074930399998</v>
          </cell>
          <cell r="K913">
            <v>665.87357446639999</v>
          </cell>
          <cell r="L913">
            <v>799.04828935967998</v>
          </cell>
          <cell r="M913">
            <v>995.77499999999998</v>
          </cell>
          <cell r="N913">
            <v>996</v>
          </cell>
          <cell r="O913">
            <v>6.4999999999999973</v>
          </cell>
        </row>
        <row r="914">
          <cell r="A914">
            <v>80000688</v>
          </cell>
          <cell r="B914" t="str">
            <v>Определение свинца, меди, цинка, кадмия в модельных вытяжках из образца</v>
          </cell>
          <cell r="C914">
            <v>838</v>
          </cell>
          <cell r="D914">
            <v>5.5</v>
          </cell>
          <cell r="E914">
            <v>447.13283999999999</v>
          </cell>
          <cell r="F914">
            <v>1.36</v>
          </cell>
          <cell r="G914">
            <v>448.49284</v>
          </cell>
          <cell r="H914">
            <v>152.48756560000001</v>
          </cell>
          <cell r="I914">
            <v>600.98040560000004</v>
          </cell>
          <cell r="J914">
            <v>90.147060840000009</v>
          </cell>
          <cell r="K914">
            <v>691.12746644000003</v>
          </cell>
          <cell r="L914">
            <v>829.35295972800009</v>
          </cell>
          <cell r="M914">
            <v>892.47</v>
          </cell>
          <cell r="N914">
            <v>892</v>
          </cell>
          <cell r="O914">
            <v>6.5000000000000027</v>
          </cell>
        </row>
        <row r="915">
          <cell r="A915">
            <v>80000690</v>
          </cell>
          <cell r="B915" t="str">
            <v>Определение марганца в модельных вытяжках из образца</v>
          </cell>
          <cell r="C915">
            <v>575</v>
          </cell>
          <cell r="D915">
            <v>2.42</v>
          </cell>
          <cell r="E915">
            <v>196.7384496</v>
          </cell>
          <cell r="F915">
            <v>71.7</v>
          </cell>
          <cell r="G915">
            <v>268.43844960000001</v>
          </cell>
          <cell r="H915">
            <v>91.269072864000009</v>
          </cell>
          <cell r="I915">
            <v>359.70752246400002</v>
          </cell>
          <cell r="J915">
            <v>53.956128369600002</v>
          </cell>
          <cell r="K915">
            <v>413.6636508336</v>
          </cell>
          <cell r="L915">
            <v>496.39638100031999</v>
          </cell>
          <cell r="M915">
            <v>612.375</v>
          </cell>
          <cell r="N915">
            <v>612</v>
          </cell>
          <cell r="O915">
            <v>6.5</v>
          </cell>
        </row>
        <row r="916">
          <cell r="A916">
            <v>80000691</v>
          </cell>
          <cell r="B916" t="str">
            <v>Определение диметилтерефталата в модельной вытяжке из образца</v>
          </cell>
          <cell r="C916">
            <v>904</v>
          </cell>
          <cell r="D916">
            <v>3.16</v>
          </cell>
          <cell r="E916">
            <v>256.89814080000002</v>
          </cell>
          <cell r="F916">
            <v>122.51</v>
          </cell>
          <cell r="G916">
            <v>379.40814080000001</v>
          </cell>
          <cell r="H916">
            <v>128.998767872</v>
          </cell>
          <cell r="I916">
            <v>508.40690867199999</v>
          </cell>
          <cell r="J916">
            <v>76.261036300800001</v>
          </cell>
          <cell r="K916">
            <v>584.6679449728</v>
          </cell>
          <cell r="L916">
            <v>701.60153396735996</v>
          </cell>
          <cell r="M916">
            <v>962.76</v>
          </cell>
          <cell r="N916">
            <v>963</v>
          </cell>
          <cell r="O916">
            <v>6.4999999999999991</v>
          </cell>
        </row>
        <row r="917">
          <cell r="A917">
            <v>80000692</v>
          </cell>
          <cell r="B917" t="str">
            <v>Определение  тиурама в модельных вытяжках из образца</v>
          </cell>
          <cell r="C917">
            <v>889</v>
          </cell>
          <cell r="D917">
            <v>1.58</v>
          </cell>
          <cell r="E917">
            <v>128.44907040000001</v>
          </cell>
          <cell r="F917">
            <v>283.32</v>
          </cell>
          <cell r="G917">
            <v>411.76907040000003</v>
          </cell>
          <cell r="H917">
            <v>140.00148393600003</v>
          </cell>
          <cell r="I917">
            <v>551.77055433600003</v>
          </cell>
          <cell r="J917">
            <v>82.765583150400005</v>
          </cell>
          <cell r="K917">
            <v>634.53613748640009</v>
          </cell>
          <cell r="L917">
            <v>761.44336498368011</v>
          </cell>
          <cell r="M917">
            <v>946.78499999999997</v>
          </cell>
          <cell r="N917">
            <v>947</v>
          </cell>
          <cell r="O917">
            <v>6.4999999999999964</v>
          </cell>
        </row>
        <row r="918">
          <cell r="A918">
            <v>80000693</v>
          </cell>
          <cell r="B918" t="str">
            <v>Определение  альтакса в модельных вытяжках из образца</v>
          </cell>
          <cell r="C918">
            <v>889</v>
          </cell>
          <cell r="D918">
            <v>1.58</v>
          </cell>
          <cell r="E918">
            <v>128.44907040000001</v>
          </cell>
          <cell r="F918">
            <v>278.06</v>
          </cell>
          <cell r="G918">
            <v>406.50907040000004</v>
          </cell>
          <cell r="H918">
            <v>138.21308393600003</v>
          </cell>
          <cell r="I918">
            <v>544.72215433600013</v>
          </cell>
          <cell r="J918">
            <v>81.70832315040002</v>
          </cell>
          <cell r="K918">
            <v>626.43047748640015</v>
          </cell>
          <cell r="L918">
            <v>751.71657298368018</v>
          </cell>
          <cell r="M918">
            <v>946.78499999999997</v>
          </cell>
          <cell r="N918">
            <v>947</v>
          </cell>
          <cell r="O918">
            <v>6.4999999999999964</v>
          </cell>
        </row>
        <row r="919">
          <cell r="A919">
            <v>80000697</v>
          </cell>
          <cell r="B919" t="str">
            <v>Определение фенола, выделяющегося из образца в воздух.</v>
          </cell>
          <cell r="C919">
            <v>1042</v>
          </cell>
          <cell r="D919">
            <v>6.03</v>
          </cell>
          <cell r="E919">
            <v>490.22018639999999</v>
          </cell>
          <cell r="F919">
            <v>0.69</v>
          </cell>
          <cell r="G919">
            <v>490.91018639999999</v>
          </cell>
          <cell r="H919">
            <v>166.90946337600002</v>
          </cell>
          <cell r="I919">
            <v>657.81964977600001</v>
          </cell>
          <cell r="J919">
            <v>98.672947466400004</v>
          </cell>
          <cell r="K919">
            <v>756.49259724240005</v>
          </cell>
          <cell r="L919">
            <v>907.79111669088002</v>
          </cell>
          <cell r="M919">
            <v>1109.73</v>
          </cell>
          <cell r="N919">
            <v>1110</v>
          </cell>
          <cell r="O919">
            <v>6.5000000000000018</v>
          </cell>
        </row>
        <row r="920">
          <cell r="A920">
            <v>80000698</v>
          </cell>
          <cell r="B920" t="str">
            <v>Определение формальдегида, выделяющегося из образца в воздух.</v>
          </cell>
          <cell r="C920">
            <v>1141</v>
          </cell>
          <cell r="D920">
            <v>8.36</v>
          </cell>
          <cell r="E920">
            <v>679.64191679999999</v>
          </cell>
          <cell r="F920">
            <v>1.0900000000000001</v>
          </cell>
          <cell r="G920">
            <v>680.73191680000002</v>
          </cell>
          <cell r="H920">
            <v>231.44885171200002</v>
          </cell>
          <cell r="I920">
            <v>912.18076851199999</v>
          </cell>
          <cell r="J920">
            <v>136.82711527679999</v>
          </cell>
          <cell r="K920">
            <v>1049.0078837888</v>
          </cell>
          <cell r="L920">
            <v>1258.8094605465599</v>
          </cell>
          <cell r="M920">
            <v>1215.165</v>
          </cell>
          <cell r="N920">
            <v>1215</v>
          </cell>
          <cell r="O920">
            <v>6.4999999999999973</v>
          </cell>
        </row>
        <row r="921">
          <cell r="A921">
            <v>80000699</v>
          </cell>
          <cell r="B921" t="str">
            <v>Определение аммиака, выделяющегося из образца в воздух.</v>
          </cell>
          <cell r="C921">
            <v>1041</v>
          </cell>
          <cell r="D921">
            <v>6.2</v>
          </cell>
          <cell r="E921">
            <v>504.04065600000001</v>
          </cell>
          <cell r="F921">
            <v>8.92</v>
          </cell>
          <cell r="G921">
            <v>512.96065599999997</v>
          </cell>
          <cell r="H921">
            <v>174.40662304</v>
          </cell>
          <cell r="I921">
            <v>687.36727903999997</v>
          </cell>
          <cell r="J921">
            <v>103.10509185599999</v>
          </cell>
          <cell r="K921">
            <v>790.47237089599992</v>
          </cell>
          <cell r="L921">
            <v>948.56684507519992</v>
          </cell>
          <cell r="M921">
            <v>1108.665</v>
          </cell>
          <cell r="N921">
            <v>1109</v>
          </cell>
          <cell r="O921">
            <v>6.4999999999999964</v>
          </cell>
        </row>
        <row r="922">
          <cell r="A922">
            <v>80000701</v>
          </cell>
          <cell r="B922" t="str">
            <v>Определение метилового спирта, выделяющегося из образца в воздух.</v>
          </cell>
          <cell r="C922">
            <v>1041</v>
          </cell>
          <cell r="D922">
            <v>6.37</v>
          </cell>
          <cell r="E922">
            <v>517.86112560000004</v>
          </cell>
          <cell r="F922">
            <v>2.84</v>
          </cell>
          <cell r="G922">
            <v>520.70112560000007</v>
          </cell>
          <cell r="H922">
            <v>177.03838270400004</v>
          </cell>
          <cell r="I922">
            <v>697.73950830400008</v>
          </cell>
          <cell r="J922">
            <v>104.66092624560001</v>
          </cell>
          <cell r="K922">
            <v>802.40043454960005</v>
          </cell>
          <cell r="L922">
            <v>962.88052145952008</v>
          </cell>
          <cell r="M922">
            <v>1108.665</v>
          </cell>
          <cell r="N922">
            <v>1109</v>
          </cell>
          <cell r="O922">
            <v>6.4999999999999964</v>
          </cell>
        </row>
        <row r="923">
          <cell r="A923">
            <v>80000702</v>
          </cell>
          <cell r="B923" t="str">
            <v>Определение бензола, толуола, ксилола, выделяющегося из образца в воздух.</v>
          </cell>
          <cell r="C923">
            <v>1271</v>
          </cell>
          <cell r="D923">
            <v>8.8699999999999992</v>
          </cell>
          <cell r="E923">
            <v>721.10332559999995</v>
          </cell>
          <cell r="F923">
            <v>0.8</v>
          </cell>
          <cell r="G923">
            <v>721.9033255999999</v>
          </cell>
          <cell r="H923">
            <v>245.44713070399999</v>
          </cell>
          <cell r="I923">
            <v>967.35045630399986</v>
          </cell>
          <cell r="J923">
            <v>145.10256844559999</v>
          </cell>
          <cell r="K923">
            <v>1112.4530247495998</v>
          </cell>
          <cell r="L923">
            <v>1334.9436296995198</v>
          </cell>
          <cell r="M923">
            <v>1353.615</v>
          </cell>
          <cell r="N923">
            <v>1354</v>
          </cell>
          <cell r="O923">
            <v>6.5</v>
          </cell>
        </row>
        <row r="924">
          <cell r="A924">
            <v>80000703</v>
          </cell>
          <cell r="B924" t="str">
            <v>Определение винилацетата, выделяющегося из образца в воздух.</v>
          </cell>
          <cell r="C924">
            <v>1328</v>
          </cell>
          <cell r="D924">
            <v>6.37</v>
          </cell>
          <cell r="E924">
            <v>517.86112560000004</v>
          </cell>
          <cell r="F924">
            <v>48.09</v>
          </cell>
          <cell r="G924">
            <v>565.95112560000007</v>
          </cell>
          <cell r="H924">
            <v>192.42338270400003</v>
          </cell>
          <cell r="I924">
            <v>758.37450830400007</v>
          </cell>
          <cell r="J924">
            <v>113.7561762456</v>
          </cell>
          <cell r="K924">
            <v>872.13068454960012</v>
          </cell>
          <cell r="L924">
            <v>1046.5568214595201</v>
          </cell>
          <cell r="M924">
            <v>1414.32</v>
          </cell>
          <cell r="N924">
            <v>1414</v>
          </cell>
          <cell r="O924">
            <v>6.4999999999999947</v>
          </cell>
        </row>
        <row r="925">
          <cell r="A925">
            <v>80000705</v>
          </cell>
          <cell r="B925" t="str">
            <v>Определение органолептики модельных растворов посуды металлической, эмалированной, стеклянной, фарфоровой.</v>
          </cell>
          <cell r="C925">
            <v>230</v>
          </cell>
          <cell r="D925">
            <v>1</v>
          </cell>
          <cell r="E925">
            <v>81.296880000000002</v>
          </cell>
          <cell r="F925">
            <v>0</v>
          </cell>
          <cell r="G925">
            <v>81.296880000000002</v>
          </cell>
          <cell r="H925">
            <v>27.640939200000002</v>
          </cell>
          <cell r="I925">
            <v>108.93781920000001</v>
          </cell>
          <cell r="J925">
            <v>16.34067288</v>
          </cell>
          <cell r="K925">
            <v>125.27849208000001</v>
          </cell>
          <cell r="L925">
            <v>150.33419049600002</v>
          </cell>
          <cell r="M925">
            <v>244.95</v>
          </cell>
          <cell r="N925">
            <v>245</v>
          </cell>
          <cell r="O925">
            <v>6.4999999999999947</v>
          </cell>
        </row>
        <row r="926">
          <cell r="A926">
            <v>80000708</v>
          </cell>
          <cell r="B926" t="str">
            <v>Определение бора в модельных вытяжках из образца</v>
          </cell>
          <cell r="C926">
            <v>392</v>
          </cell>
          <cell r="D926">
            <v>1.75</v>
          </cell>
          <cell r="E926">
            <v>142.26954000000001</v>
          </cell>
          <cell r="F926">
            <v>46.3</v>
          </cell>
          <cell r="G926">
            <v>188.56954000000002</v>
          </cell>
          <cell r="H926">
            <v>64.113643600000017</v>
          </cell>
          <cell r="I926">
            <v>252.68318360000004</v>
          </cell>
          <cell r="J926">
            <v>37.902477540000007</v>
          </cell>
          <cell r="K926">
            <v>290.58566114000007</v>
          </cell>
          <cell r="L926">
            <v>348.70279336800007</v>
          </cell>
          <cell r="M926">
            <v>417.48</v>
          </cell>
          <cell r="N926">
            <v>417</v>
          </cell>
          <cell r="O926">
            <v>6.5000000000000044</v>
          </cell>
        </row>
        <row r="927">
          <cell r="A927">
            <v>80000709</v>
          </cell>
          <cell r="B927" t="str">
            <v>Определение фтора в модельных вытяжках из образца</v>
          </cell>
          <cell r="C927">
            <v>417</v>
          </cell>
          <cell r="D927">
            <v>1.33</v>
          </cell>
          <cell r="E927">
            <v>108.12485040000001</v>
          </cell>
          <cell r="F927">
            <v>100.65</v>
          </cell>
          <cell r="G927">
            <v>208.77485040000002</v>
          </cell>
          <cell r="H927">
            <v>70.983449136000019</v>
          </cell>
          <cell r="I927">
            <v>279.75829953600004</v>
          </cell>
          <cell r="J927">
            <v>41.963744930400004</v>
          </cell>
          <cell r="K927">
            <v>321.72204446640006</v>
          </cell>
          <cell r="L927">
            <v>386.06645335968005</v>
          </cell>
          <cell r="M927">
            <v>444.10500000000002</v>
          </cell>
          <cell r="N927">
            <v>444</v>
          </cell>
          <cell r="O927">
            <v>6.5000000000000044</v>
          </cell>
        </row>
        <row r="928">
          <cell r="A928">
            <v>80000710</v>
          </cell>
          <cell r="B928" t="str">
            <v>Определение никеля в модельных вытяжках из образца</v>
          </cell>
          <cell r="C928">
            <v>723</v>
          </cell>
          <cell r="D928">
            <v>2.17</v>
          </cell>
          <cell r="E928">
            <v>176.4142296</v>
          </cell>
          <cell r="F928">
            <v>150.34</v>
          </cell>
          <cell r="G928">
            <v>326.75422960000003</v>
          </cell>
          <cell r="H928">
            <v>111.09643806400001</v>
          </cell>
          <cell r="I928">
            <v>437.85066766400007</v>
          </cell>
          <cell r="J928">
            <v>65.677600149600011</v>
          </cell>
          <cell r="K928">
            <v>503.52826781360011</v>
          </cell>
          <cell r="L928">
            <v>604.23392137632015</v>
          </cell>
          <cell r="M928">
            <v>769.995</v>
          </cell>
          <cell r="N928">
            <v>770</v>
          </cell>
          <cell r="O928">
            <v>6.5</v>
          </cell>
        </row>
        <row r="929">
          <cell r="A929">
            <v>80000711</v>
          </cell>
          <cell r="B929" t="str">
            <v>Определение кобальта в модельных вытяжках из образца</v>
          </cell>
          <cell r="C929">
            <v>723</v>
          </cell>
          <cell r="D929">
            <v>2.17</v>
          </cell>
          <cell r="E929">
            <v>176.4142296</v>
          </cell>
          <cell r="F929">
            <v>150.34</v>
          </cell>
          <cell r="G929">
            <v>326.75422960000003</v>
          </cell>
          <cell r="H929">
            <v>111.09643806400001</v>
          </cell>
          <cell r="I929">
            <v>437.85066766400007</v>
          </cell>
          <cell r="J929">
            <v>65.677600149600011</v>
          </cell>
          <cell r="K929">
            <v>503.52826781360011</v>
          </cell>
          <cell r="L929">
            <v>604.23392137632015</v>
          </cell>
          <cell r="M929">
            <v>769.995</v>
          </cell>
          <cell r="N929">
            <v>770</v>
          </cell>
          <cell r="O929">
            <v>6.5</v>
          </cell>
        </row>
        <row r="930">
          <cell r="A930">
            <v>80000712</v>
          </cell>
          <cell r="B930" t="str">
            <v>Определение мышьяка в модельных вытяжках из образца</v>
          </cell>
          <cell r="C930">
            <v>723</v>
          </cell>
          <cell r="D930">
            <v>3.83</v>
          </cell>
          <cell r="E930">
            <v>311.36705039999998</v>
          </cell>
          <cell r="F930">
            <v>100.52</v>
          </cell>
          <cell r="G930">
            <v>411.88705039999996</v>
          </cell>
          <cell r="H930">
            <v>140.04159713600001</v>
          </cell>
          <cell r="I930">
            <v>551.92864753599997</v>
          </cell>
          <cell r="J930">
            <v>82.789297130399987</v>
          </cell>
          <cell r="K930">
            <v>634.71794466639994</v>
          </cell>
          <cell r="L930">
            <v>761.66153359967996</v>
          </cell>
          <cell r="M930">
            <v>769.995</v>
          </cell>
          <cell r="N930">
            <v>770</v>
          </cell>
          <cell r="O930">
            <v>6.5</v>
          </cell>
        </row>
        <row r="931">
          <cell r="A931">
            <v>80000713</v>
          </cell>
          <cell r="B931" t="str">
            <v>Определение алюминия в модельных вытяжках из образца</v>
          </cell>
          <cell r="C931">
            <v>690</v>
          </cell>
          <cell r="D931">
            <v>2.17</v>
          </cell>
          <cell r="E931">
            <v>176.4142296</v>
          </cell>
          <cell r="F931">
            <v>100.23</v>
          </cell>
          <cell r="G931">
            <v>276.64422960000002</v>
          </cell>
          <cell r="H931">
            <v>94.059038064000006</v>
          </cell>
          <cell r="I931">
            <v>370.70326766400001</v>
          </cell>
          <cell r="J931">
            <v>55.605490149600001</v>
          </cell>
          <cell r="K931">
            <v>426.30875781359998</v>
          </cell>
          <cell r="L931">
            <v>511.57050937631999</v>
          </cell>
          <cell r="M931">
            <v>734.85</v>
          </cell>
          <cell r="N931">
            <v>735</v>
          </cell>
          <cell r="O931">
            <v>6.5000000000000027</v>
          </cell>
        </row>
        <row r="932">
          <cell r="A932">
            <v>80000716</v>
          </cell>
          <cell r="B932" t="str">
            <v>Определение хрома в модельных вытяжках из образца</v>
          </cell>
          <cell r="C932">
            <v>631</v>
          </cell>
          <cell r="D932">
            <v>2.75</v>
          </cell>
          <cell r="E932">
            <v>223.56641999999999</v>
          </cell>
          <cell r="F932">
            <v>100.85</v>
          </cell>
          <cell r="G932">
            <v>324.41642000000002</v>
          </cell>
          <cell r="H932">
            <v>110.30158280000002</v>
          </cell>
          <cell r="I932">
            <v>434.71800280000002</v>
          </cell>
          <cell r="J932">
            <v>65.207700419999995</v>
          </cell>
          <cell r="K932">
            <v>499.92570322</v>
          </cell>
          <cell r="L932">
            <v>599.91084386400007</v>
          </cell>
          <cell r="M932">
            <v>672.01499999999999</v>
          </cell>
          <cell r="N932">
            <v>672</v>
          </cell>
          <cell r="O932">
            <v>6.4999999999999973</v>
          </cell>
        </row>
        <row r="933">
          <cell r="A933">
            <v>80000718</v>
          </cell>
          <cell r="B933" t="str">
            <v>Определение железа в модельных вытяжках из образца</v>
          </cell>
          <cell r="C933">
            <v>488</v>
          </cell>
          <cell r="D933">
            <v>1.25</v>
          </cell>
          <cell r="E933">
            <v>101.6211</v>
          </cell>
          <cell r="F933">
            <v>102.76</v>
          </cell>
          <cell r="G933">
            <v>204.3811</v>
          </cell>
          <cell r="H933">
            <v>69.489574000000005</v>
          </cell>
          <cell r="I933">
            <v>273.87067400000001</v>
          </cell>
          <cell r="J933">
            <v>41.080601100000003</v>
          </cell>
          <cell r="K933">
            <v>314.95127510000003</v>
          </cell>
          <cell r="L933">
            <v>377.94153012000004</v>
          </cell>
          <cell r="M933">
            <v>519.72</v>
          </cell>
          <cell r="N933">
            <v>520</v>
          </cell>
          <cell r="O933">
            <v>6.5000000000000053</v>
          </cell>
        </row>
        <row r="934">
          <cell r="A934">
            <v>80000721</v>
          </cell>
          <cell r="B934" t="str">
            <v>Определение водородного показателя (РН) в непродовольственной продукции</v>
          </cell>
          <cell r="C934">
            <v>463</v>
          </cell>
          <cell r="D934">
            <v>1</v>
          </cell>
          <cell r="E934">
            <v>81.296880000000002</v>
          </cell>
          <cell r="F934">
            <v>172.23</v>
          </cell>
          <cell r="G934">
            <v>253.52688000000001</v>
          </cell>
          <cell r="H934">
            <v>86.199139200000005</v>
          </cell>
          <cell r="I934">
            <v>339.7260192</v>
          </cell>
          <cell r="J934">
            <v>50.958902879999997</v>
          </cell>
          <cell r="K934">
            <v>390.68492207999998</v>
          </cell>
          <cell r="L934">
            <v>468.821906496</v>
          </cell>
          <cell r="M934">
            <v>493.09500000000003</v>
          </cell>
          <cell r="N934">
            <v>493</v>
          </cell>
          <cell r="O934">
            <v>6.5000000000000053</v>
          </cell>
        </row>
        <row r="935">
          <cell r="A935">
            <v>80000742</v>
          </cell>
          <cell r="B935" t="str">
            <v>Определение органолептических показателей тканей и изделий.</v>
          </cell>
          <cell r="C935">
            <v>231</v>
          </cell>
          <cell r="D935">
            <v>0.3</v>
          </cell>
          <cell r="E935">
            <v>24.389064000000001</v>
          </cell>
          <cell r="F935">
            <v>0</v>
          </cell>
          <cell r="G935">
            <v>24.389064000000001</v>
          </cell>
          <cell r="H935">
            <v>8.2922817600000016</v>
          </cell>
          <cell r="I935">
            <v>32.681345759999999</v>
          </cell>
          <cell r="J935">
            <v>4.9022018639999994</v>
          </cell>
          <cell r="K935">
            <v>37.583547623999998</v>
          </cell>
          <cell r="L935">
            <v>45.100257148799997</v>
          </cell>
          <cell r="M935">
            <v>246.01499999999999</v>
          </cell>
          <cell r="N935">
            <v>246</v>
          </cell>
          <cell r="O935">
            <v>6.4999999999999947</v>
          </cell>
        </row>
        <row r="936">
          <cell r="A936">
            <v>80000747</v>
          </cell>
          <cell r="B936" t="str">
            <v>Определение ртути в модельных вытяжках из образца</v>
          </cell>
          <cell r="C936">
            <v>820</v>
          </cell>
          <cell r="D936">
            <v>3.83</v>
          </cell>
          <cell r="E936">
            <v>311.36705039999998</v>
          </cell>
          <cell r="F936">
            <v>48.74</v>
          </cell>
          <cell r="G936">
            <v>360.10705039999999</v>
          </cell>
          <cell r="H936">
            <v>122.43639713600001</v>
          </cell>
          <cell r="I936">
            <v>482.54344753600003</v>
          </cell>
          <cell r="J936">
            <v>72.381517130399999</v>
          </cell>
          <cell r="K936">
            <v>554.9249646664</v>
          </cell>
          <cell r="L936">
            <v>665.90995759967996</v>
          </cell>
          <cell r="M936">
            <v>873.3</v>
          </cell>
          <cell r="N936">
            <v>873</v>
          </cell>
          <cell r="O936">
            <v>6.4999999999999947</v>
          </cell>
        </row>
        <row r="937">
          <cell r="A937">
            <v>80000750</v>
          </cell>
          <cell r="B937" t="str">
            <v>Определение смываемости с посуды</v>
          </cell>
          <cell r="C937">
            <v>643</v>
          </cell>
          <cell r="D937">
            <v>2</v>
          </cell>
          <cell r="E937">
            <v>162.59376</v>
          </cell>
          <cell r="F937">
            <v>127.53</v>
          </cell>
          <cell r="G937">
            <v>290.12376</v>
          </cell>
          <cell r="H937">
            <v>98.642078400000003</v>
          </cell>
          <cell r="I937">
            <v>388.76583840000001</v>
          </cell>
          <cell r="J937">
            <v>58.31487576</v>
          </cell>
          <cell r="K937">
            <v>447.08071416000001</v>
          </cell>
          <cell r="L937">
            <v>536.49685699200006</v>
          </cell>
          <cell r="M937">
            <v>684.79499999999996</v>
          </cell>
          <cell r="N937">
            <v>685</v>
          </cell>
          <cell r="O937">
            <v>6.4999999999999929</v>
          </cell>
        </row>
        <row r="938">
          <cell r="A938">
            <v>80000752</v>
          </cell>
          <cell r="B938" t="str">
            <v>Определение органолептических показателей парфюмерно-косметических изделий</v>
          </cell>
          <cell r="C938">
            <v>231</v>
          </cell>
          <cell r="D938">
            <v>1</v>
          </cell>
          <cell r="E938">
            <v>81.296880000000002</v>
          </cell>
          <cell r="F938">
            <v>0</v>
          </cell>
          <cell r="G938">
            <v>81.296880000000002</v>
          </cell>
          <cell r="H938">
            <v>27.640939200000002</v>
          </cell>
          <cell r="I938">
            <v>108.93781920000001</v>
          </cell>
          <cell r="J938">
            <v>16.34067288</v>
          </cell>
          <cell r="K938">
            <v>125.27849208000001</v>
          </cell>
          <cell r="L938">
            <v>150.33419049600002</v>
          </cell>
          <cell r="M938">
            <v>246.01499999999999</v>
          </cell>
          <cell r="N938">
            <v>246</v>
          </cell>
          <cell r="O938">
            <v>6.4999999999999947</v>
          </cell>
        </row>
        <row r="939">
          <cell r="A939">
            <v>80000753</v>
          </cell>
          <cell r="B939" t="str">
            <v>Определение пенообразующей способности синтетических моющих средств и шампуней</v>
          </cell>
          <cell r="C939">
            <v>625</v>
          </cell>
          <cell r="D939">
            <v>1.5</v>
          </cell>
          <cell r="E939">
            <v>121.94532</v>
          </cell>
          <cell r="F939">
            <v>108.05</v>
          </cell>
          <cell r="G939">
            <v>229.99531999999999</v>
          </cell>
          <cell r="H939">
            <v>78.19840880000001</v>
          </cell>
          <cell r="I939">
            <v>308.19372880000003</v>
          </cell>
          <cell r="J939">
            <v>46.229059320000005</v>
          </cell>
          <cell r="K939">
            <v>354.42278812000006</v>
          </cell>
          <cell r="L939">
            <v>425.30734574400009</v>
          </cell>
          <cell r="M939">
            <v>665.625</v>
          </cell>
          <cell r="N939">
            <v>666</v>
          </cell>
          <cell r="O939">
            <v>6.5</v>
          </cell>
        </row>
        <row r="940">
          <cell r="A940">
            <v>80000754</v>
          </cell>
          <cell r="B940" t="str">
            <v>Определение термостабильности косметических изделий</v>
          </cell>
          <cell r="C940">
            <v>253</v>
          </cell>
          <cell r="D940">
            <v>1</v>
          </cell>
          <cell r="E940">
            <v>81.296880000000002</v>
          </cell>
          <cell r="F940">
            <v>0</v>
          </cell>
          <cell r="G940">
            <v>81.296880000000002</v>
          </cell>
          <cell r="H940">
            <v>27.640939200000002</v>
          </cell>
          <cell r="I940">
            <v>108.93781920000001</v>
          </cell>
          <cell r="J940">
            <v>16.34067288</v>
          </cell>
          <cell r="K940">
            <v>125.27849208000001</v>
          </cell>
          <cell r="L940">
            <v>150.33419049600002</v>
          </cell>
          <cell r="M940">
            <v>269.44499999999999</v>
          </cell>
          <cell r="N940">
            <v>290</v>
          </cell>
          <cell r="O940">
            <v>6.4999999999999973</v>
          </cell>
        </row>
        <row r="941">
          <cell r="A941">
            <v>80000755</v>
          </cell>
          <cell r="B941" t="str">
            <v>Определение коллоидной стабильности косметических изделий</v>
          </cell>
          <cell r="C941">
            <v>253</v>
          </cell>
          <cell r="D941">
            <v>1</v>
          </cell>
          <cell r="E941">
            <v>81.296880000000002</v>
          </cell>
          <cell r="F941">
            <v>0</v>
          </cell>
          <cell r="G941">
            <v>81.296880000000002</v>
          </cell>
          <cell r="H941">
            <v>27.640939200000002</v>
          </cell>
          <cell r="I941">
            <v>108.93781920000001</v>
          </cell>
          <cell r="J941">
            <v>16.34067288</v>
          </cell>
          <cell r="K941">
            <v>125.27849208000001</v>
          </cell>
          <cell r="L941">
            <v>150.33419049600002</v>
          </cell>
          <cell r="M941">
            <v>269.44499999999999</v>
          </cell>
          <cell r="N941">
            <v>269</v>
          </cell>
          <cell r="O941">
            <v>6.4999999999999973</v>
          </cell>
        </row>
        <row r="942">
          <cell r="A942">
            <v>80000758</v>
          </cell>
          <cell r="B942" t="str">
            <v>Определение хрома в игрушках</v>
          </cell>
          <cell r="C942">
            <v>832</v>
          </cell>
          <cell r="D942">
            <v>3</v>
          </cell>
          <cell r="E942">
            <v>243.89063999999999</v>
          </cell>
          <cell r="F942">
            <v>101.7</v>
          </cell>
          <cell r="G942">
            <v>345.59064000000001</v>
          </cell>
          <cell r="H942">
            <v>117.5008176</v>
          </cell>
          <cell r="I942">
            <v>463.09145760000001</v>
          </cell>
          <cell r="J942">
            <v>69.463718639999996</v>
          </cell>
          <cell r="K942">
            <v>532.55517624000004</v>
          </cell>
          <cell r="L942">
            <v>639.06621148800002</v>
          </cell>
          <cell r="M942">
            <v>886.08</v>
          </cell>
          <cell r="N942">
            <v>886</v>
          </cell>
          <cell r="O942">
            <v>6.5000000000000044</v>
          </cell>
        </row>
        <row r="943">
          <cell r="A943">
            <v>80000759</v>
          </cell>
          <cell r="B943" t="str">
            <v>Определение бария в игрушках</v>
          </cell>
          <cell r="C943">
            <v>832</v>
          </cell>
          <cell r="D943">
            <v>3</v>
          </cell>
          <cell r="E943">
            <v>243.89063999999999</v>
          </cell>
          <cell r="F943">
            <v>101.7</v>
          </cell>
          <cell r="G943">
            <v>345.59064000000001</v>
          </cell>
          <cell r="H943">
            <v>117.5008176</v>
          </cell>
          <cell r="I943">
            <v>463.09145760000001</v>
          </cell>
          <cell r="J943">
            <v>69.463718639999996</v>
          </cell>
          <cell r="K943">
            <v>532.55517624000004</v>
          </cell>
          <cell r="L943">
            <v>639.06621148800002</v>
          </cell>
          <cell r="M943">
            <v>886.08</v>
          </cell>
          <cell r="N943">
            <v>886</v>
          </cell>
          <cell r="O943">
            <v>6.5000000000000044</v>
          </cell>
        </row>
        <row r="944">
          <cell r="A944">
            <v>80000760</v>
          </cell>
          <cell r="B944" t="str">
            <v>Определение дибутилфталата в модельных вытяжках</v>
          </cell>
          <cell r="C944">
            <v>989</v>
          </cell>
          <cell r="D944">
            <v>3</v>
          </cell>
          <cell r="E944">
            <v>243.89063999999999</v>
          </cell>
          <cell r="F944">
            <v>223.91</v>
          </cell>
          <cell r="G944">
            <v>467.80063999999999</v>
          </cell>
          <cell r="H944">
            <v>159.05221760000001</v>
          </cell>
          <cell r="I944">
            <v>626.85285759999999</v>
          </cell>
          <cell r="J944">
            <v>94.027928639999999</v>
          </cell>
          <cell r="K944">
            <v>720.88078624000002</v>
          </cell>
          <cell r="L944">
            <v>865.056943488</v>
          </cell>
          <cell r="M944">
            <v>1053.2850000000001</v>
          </cell>
          <cell r="N944">
            <v>1053</v>
          </cell>
          <cell r="O944">
            <v>6.5000000000000089</v>
          </cell>
        </row>
        <row r="945">
          <cell r="A945">
            <v>80000761</v>
          </cell>
          <cell r="B945" t="str">
            <v>Определение этиленгликоля в модельных вытяжках</v>
          </cell>
          <cell r="C945">
            <v>834</v>
          </cell>
          <cell r="D945">
            <v>2</v>
          </cell>
          <cell r="E945">
            <v>162.59376</v>
          </cell>
          <cell r="F945">
            <v>219.61</v>
          </cell>
          <cell r="G945">
            <v>382.20375999999999</v>
          </cell>
          <cell r="H945">
            <v>129.9492784</v>
          </cell>
          <cell r="I945">
            <v>512.15303840000001</v>
          </cell>
          <cell r="J945">
            <v>76.822955759999999</v>
          </cell>
          <cell r="K945">
            <v>588.97599416000003</v>
          </cell>
          <cell r="L945">
            <v>706.77119299200001</v>
          </cell>
          <cell r="M945">
            <v>888.21</v>
          </cell>
          <cell r="N945">
            <v>888</v>
          </cell>
          <cell r="O945">
            <v>6.5000000000000044</v>
          </cell>
        </row>
        <row r="946">
          <cell r="A946">
            <v>80000762</v>
          </cell>
          <cell r="B946" t="str">
            <v>Определение массовой доли свободной едкой щелочи в мыле</v>
          </cell>
          <cell r="C946">
            <v>284</v>
          </cell>
          <cell r="D946">
            <v>1</v>
          </cell>
          <cell r="E946">
            <v>81.296880000000002</v>
          </cell>
          <cell r="F946">
            <v>43.73</v>
          </cell>
          <cell r="G946">
            <v>125.02688000000001</v>
          </cell>
          <cell r="H946">
            <v>42.509139200000007</v>
          </cell>
          <cell r="I946">
            <v>167.5360192</v>
          </cell>
          <cell r="J946">
            <v>25.130402879999998</v>
          </cell>
          <cell r="K946">
            <v>192.66642207999999</v>
          </cell>
          <cell r="L946">
            <v>231.19970649599998</v>
          </cell>
          <cell r="M946">
            <v>302.45999999999998</v>
          </cell>
          <cell r="N946">
            <v>302</v>
          </cell>
          <cell r="O946">
            <v>6.4999999999999929</v>
          </cell>
        </row>
        <row r="947">
          <cell r="A947">
            <v>80000763</v>
          </cell>
          <cell r="B947" t="str">
            <v>Определение массовой доли свободного углекислого натрия в мыле</v>
          </cell>
          <cell r="C947">
            <v>262</v>
          </cell>
          <cell r="D947">
            <v>1</v>
          </cell>
          <cell r="E947">
            <v>81.296880000000002</v>
          </cell>
          <cell r="F947">
            <v>30.15</v>
          </cell>
          <cell r="G947">
            <v>111.44687999999999</v>
          </cell>
          <cell r="H947">
            <v>37.891939200000003</v>
          </cell>
          <cell r="I947">
            <v>149.33881919999999</v>
          </cell>
          <cell r="J947">
            <v>22.400822879999996</v>
          </cell>
          <cell r="K947">
            <v>171.73964207999998</v>
          </cell>
          <cell r="L947">
            <v>206.08757049599998</v>
          </cell>
          <cell r="M947">
            <v>279.02999999999997</v>
          </cell>
          <cell r="N947">
            <v>279</v>
          </cell>
          <cell r="O947">
            <v>6.4999999999999893</v>
          </cell>
        </row>
        <row r="948">
          <cell r="A948">
            <v>80000764</v>
          </cell>
          <cell r="B948" t="str">
            <v>Определение капролактама в водной вытяжке</v>
          </cell>
          <cell r="C948">
            <v>699</v>
          </cell>
          <cell r="D948">
            <v>2</v>
          </cell>
          <cell r="E948">
            <v>162.59376</v>
          </cell>
          <cell r="F948">
            <v>143.66</v>
          </cell>
          <cell r="G948">
            <v>306.25376</v>
          </cell>
          <cell r="H948">
            <v>104.1262784</v>
          </cell>
          <cell r="I948">
            <v>410.38003839999999</v>
          </cell>
          <cell r="J948">
            <v>61.557005759999996</v>
          </cell>
          <cell r="K948">
            <v>471.93704415999997</v>
          </cell>
          <cell r="L948">
            <v>566.32445299200003</v>
          </cell>
          <cell r="M948">
            <v>744.43499999999995</v>
          </cell>
          <cell r="N948">
            <v>744</v>
          </cell>
          <cell r="O948">
            <v>6.499999999999992</v>
          </cell>
        </row>
        <row r="949">
          <cell r="A949">
            <v>80001022</v>
          </cell>
          <cell r="B949" t="str">
            <v>Определение ртути в парфюмерно - косметических товарах и средствах гигиены полости рта</v>
          </cell>
          <cell r="C949">
            <v>1093</v>
          </cell>
          <cell r="D949">
            <v>6</v>
          </cell>
          <cell r="E949">
            <v>487.78127999999998</v>
          </cell>
          <cell r="F949">
            <v>141.94</v>
          </cell>
          <cell r="G949">
            <v>629.72127999999998</v>
          </cell>
          <cell r="H949">
            <v>214.10523520000001</v>
          </cell>
          <cell r="I949">
            <v>843.82651520000002</v>
          </cell>
          <cell r="J949">
            <v>126.57397727999999</v>
          </cell>
          <cell r="K949">
            <v>970.40049248000003</v>
          </cell>
          <cell r="L949">
            <v>1164.480590976</v>
          </cell>
          <cell r="M949">
            <v>1164.0450000000001</v>
          </cell>
          <cell r="N949">
            <v>1164</v>
          </cell>
          <cell r="O949">
            <v>6.5000000000000071</v>
          </cell>
        </row>
        <row r="950">
          <cell r="A950">
            <v>80001023</v>
          </cell>
          <cell r="B950" t="str">
            <v>Определение мышьяка в парфюмерно - косметических товарах и средствах гигиены полости рта</v>
          </cell>
          <cell r="C950">
            <v>1017</v>
          </cell>
          <cell r="D950">
            <v>6</v>
          </cell>
          <cell r="E950">
            <v>487.78127999999998</v>
          </cell>
          <cell r="F950">
            <v>23.86</v>
          </cell>
          <cell r="G950">
            <v>511.64127999999999</v>
          </cell>
          <cell r="H950">
            <v>173.95803520000001</v>
          </cell>
          <cell r="I950">
            <v>685.59931519999998</v>
          </cell>
          <cell r="J950">
            <v>102.83989727999999</v>
          </cell>
          <cell r="K950">
            <v>788.43921247999992</v>
          </cell>
          <cell r="L950">
            <v>946.12705497599995</v>
          </cell>
          <cell r="M950">
            <v>1083.105</v>
          </cell>
          <cell r="N950">
            <v>1083</v>
          </cell>
          <cell r="O950">
            <v>6.5000000000000018</v>
          </cell>
        </row>
        <row r="951">
          <cell r="A951">
            <v>80001024</v>
          </cell>
          <cell r="B951" t="str">
            <v>Определение свинца в парфюмерно - косметических товарах и средствах гигиены полости рта</v>
          </cell>
          <cell r="C951">
            <v>1017</v>
          </cell>
          <cell r="D951">
            <v>6</v>
          </cell>
          <cell r="E951">
            <v>487.78127999999998</v>
          </cell>
          <cell r="F951">
            <v>2</v>
          </cell>
          <cell r="G951">
            <v>489.78127999999998</v>
          </cell>
          <cell r="H951">
            <v>166.52563520000001</v>
          </cell>
          <cell r="I951">
            <v>656.30691520000005</v>
          </cell>
          <cell r="J951">
            <v>98.446037279999999</v>
          </cell>
          <cell r="K951">
            <v>754.75295248000009</v>
          </cell>
          <cell r="L951">
            <v>905.70354297600011</v>
          </cell>
          <cell r="M951">
            <v>1083.105</v>
          </cell>
          <cell r="N951">
            <v>1083</v>
          </cell>
          <cell r="O951">
            <v>6.5000000000000018</v>
          </cell>
        </row>
        <row r="952">
          <cell r="A952">
            <v>80001026</v>
          </cell>
          <cell r="B952" t="str">
            <v>Определение  устойчивости окраски тканей и одежды  к дистиллированной воде</v>
          </cell>
          <cell r="C952">
            <v>353</v>
          </cell>
          <cell r="D952">
            <v>1.7</v>
          </cell>
          <cell r="E952">
            <v>138.20469600000001</v>
          </cell>
          <cell r="F952">
            <v>41.48</v>
          </cell>
          <cell r="G952">
            <v>179.684696</v>
          </cell>
          <cell r="H952">
            <v>61.092796640000003</v>
          </cell>
          <cell r="I952">
            <v>240.77749263999999</v>
          </cell>
          <cell r="J952">
            <v>36.116623896</v>
          </cell>
          <cell r="K952">
            <v>276.89411653600001</v>
          </cell>
          <cell r="L952">
            <v>332.27293984319999</v>
          </cell>
          <cell r="M952">
            <v>375.94499999999999</v>
          </cell>
          <cell r="N952">
            <v>374</v>
          </cell>
          <cell r="O952">
            <v>6.4999999999999973</v>
          </cell>
        </row>
        <row r="953">
          <cell r="A953">
            <v>80001035</v>
          </cell>
          <cell r="B953" t="str">
            <v>Определение стойкости лакового покрытия металлических крышек при кипячении (в 4-х растворах).</v>
          </cell>
          <cell r="C953">
            <v>1096</v>
          </cell>
          <cell r="D953">
            <v>5</v>
          </cell>
          <cell r="E953">
            <v>406.48439999999999</v>
          </cell>
          <cell r="F953">
            <v>76.09</v>
          </cell>
          <cell r="G953">
            <v>482.57439999999997</v>
          </cell>
          <cell r="H953">
            <v>164.07529600000001</v>
          </cell>
          <cell r="I953">
            <v>646.64969599999995</v>
          </cell>
          <cell r="J953">
            <v>96.997454399999995</v>
          </cell>
          <cell r="K953">
            <v>743.64715039999999</v>
          </cell>
          <cell r="L953">
            <v>892.37658048000003</v>
          </cell>
          <cell r="M953">
            <v>1167.24</v>
          </cell>
          <cell r="N953">
            <v>1167</v>
          </cell>
          <cell r="O953">
            <v>6.5</v>
          </cell>
        </row>
        <row r="954">
          <cell r="A954">
            <v>80001036</v>
          </cell>
          <cell r="B954" t="str">
            <v>Определение фенола в модельной вытяжке из образца</v>
          </cell>
          <cell r="C954">
            <v>645</v>
          </cell>
          <cell r="D954">
            <v>2.92</v>
          </cell>
          <cell r="E954">
            <v>237.38688959999999</v>
          </cell>
          <cell r="F954">
            <v>72.97</v>
          </cell>
          <cell r="G954">
            <v>310.35688959999999</v>
          </cell>
          <cell r="H954">
            <v>105.521342464</v>
          </cell>
          <cell r="I954">
            <v>415.87823206399997</v>
          </cell>
          <cell r="J954">
            <v>62.38173480959999</v>
          </cell>
          <cell r="K954">
            <v>478.25996687359998</v>
          </cell>
          <cell r="L954">
            <v>573.91196024831993</v>
          </cell>
          <cell r="M954">
            <v>686.92499999999995</v>
          </cell>
          <cell r="N954">
            <v>687</v>
          </cell>
          <cell r="O954">
            <v>6.4999999999999929</v>
          </cell>
        </row>
        <row r="955">
          <cell r="A955">
            <v>80001037</v>
          </cell>
          <cell r="B955" t="str">
            <v xml:space="preserve">Определение стойкости защитно-декоративного покрытия игрушки </v>
          </cell>
          <cell r="C955">
            <v>310</v>
          </cell>
          <cell r="D955">
            <v>0.5</v>
          </cell>
          <cell r="E955">
            <v>40.648440000000001</v>
          </cell>
          <cell r="F955">
            <v>101.94</v>
          </cell>
          <cell r="G955">
            <v>142.58843999999999</v>
          </cell>
          <cell r="H955">
            <v>48.4800696</v>
          </cell>
          <cell r="I955">
            <v>191.0685096</v>
          </cell>
          <cell r="J955">
            <v>28.660276440000001</v>
          </cell>
          <cell r="K955">
            <v>219.72878603999999</v>
          </cell>
          <cell r="L955">
            <v>263.67454324799996</v>
          </cell>
          <cell r="M955">
            <v>330.15</v>
          </cell>
          <cell r="N955">
            <v>330</v>
          </cell>
          <cell r="O955">
            <v>6.4999999999999929</v>
          </cell>
        </row>
        <row r="956">
          <cell r="A956">
            <v>80001301</v>
          </cell>
          <cell r="B956" t="str">
            <v>Определение нормируемых веществ (в т.ч. бензола, ксилола, толуола, стирола, гексана, гептана и др.)  в воздушной среде</v>
          </cell>
          <cell r="C956">
            <v>1692</v>
          </cell>
          <cell r="D956">
            <v>3.67</v>
          </cell>
          <cell r="E956">
            <v>298.35954959999998</v>
          </cell>
          <cell r="F956">
            <v>453</v>
          </cell>
          <cell r="G956">
            <v>751.35954960000004</v>
          </cell>
          <cell r="H956">
            <v>255.46224686400004</v>
          </cell>
          <cell r="I956">
            <v>1006.821796464</v>
          </cell>
          <cell r="J956">
            <v>151.0232694696</v>
          </cell>
          <cell r="K956">
            <v>1157.8450659335999</v>
          </cell>
          <cell r="L956">
            <v>1389.4140791203199</v>
          </cell>
          <cell r="M956">
            <v>1801.98</v>
          </cell>
          <cell r="N956">
            <v>1802</v>
          </cell>
          <cell r="O956">
            <v>6.5000000000000018</v>
          </cell>
        </row>
        <row r="957">
          <cell r="A957">
            <v>80000695</v>
          </cell>
          <cell r="B957" t="str">
            <v>Исследование обуви на запах</v>
          </cell>
          <cell r="C957">
            <v>169</v>
          </cell>
          <cell r="D957">
            <v>0.5</v>
          </cell>
          <cell r="E957">
            <v>40.648440000000001</v>
          </cell>
          <cell r="F957">
            <v>0</v>
          </cell>
          <cell r="G957">
            <v>40.648440000000001</v>
          </cell>
          <cell r="H957">
            <v>13.820469600000001</v>
          </cell>
          <cell r="I957">
            <v>54.468909600000003</v>
          </cell>
          <cell r="J957">
            <v>8.1703364399999998</v>
          </cell>
          <cell r="K957">
            <v>62.639246040000003</v>
          </cell>
          <cell r="L957">
            <v>75.16709524800001</v>
          </cell>
          <cell r="M957">
            <v>179.98500000000001</v>
          </cell>
          <cell r="N957">
            <v>180</v>
          </cell>
          <cell r="O957">
            <v>6.5000000000000089</v>
          </cell>
        </row>
        <row r="958">
          <cell r="A958">
            <v>80000704</v>
          </cell>
          <cell r="B958" t="str">
            <v>Определение воздухопроницаемости текстильных материалов и изделий</v>
          </cell>
          <cell r="C958">
            <v>741</v>
          </cell>
          <cell r="D958">
            <v>1</v>
          </cell>
          <cell r="E958">
            <v>81.296880000000002</v>
          </cell>
          <cell r="F958">
            <v>0</v>
          </cell>
          <cell r="G958">
            <v>81.296880000000002</v>
          </cell>
          <cell r="H958">
            <v>27.640939200000002</v>
          </cell>
          <cell r="I958">
            <v>108.93781920000001</v>
          </cell>
          <cell r="J958">
            <v>16.34067288</v>
          </cell>
          <cell r="K958">
            <v>125.27849208000001</v>
          </cell>
          <cell r="L958">
            <v>150.33419049600002</v>
          </cell>
          <cell r="M958">
            <v>789.16499999999996</v>
          </cell>
          <cell r="N958">
            <v>789</v>
          </cell>
          <cell r="O958">
            <v>6.4999999999999947</v>
          </cell>
        </row>
        <row r="959">
          <cell r="A959">
            <v>80001302</v>
          </cell>
          <cell r="B959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959">
            <v>3103</v>
          </cell>
          <cell r="D959">
            <v>9.25</v>
          </cell>
          <cell r="E959">
            <v>751.99613999999997</v>
          </cell>
          <cell r="F959">
            <v>574</v>
          </cell>
          <cell r="G959">
            <v>1325.99614</v>
          </cell>
          <cell r="H959">
            <v>450.83868760000001</v>
          </cell>
          <cell r="I959">
            <v>1776.8348275999999</v>
          </cell>
          <cell r="J959">
            <v>266.52522413999998</v>
          </cell>
          <cell r="K959">
            <v>2043.36005174</v>
          </cell>
          <cell r="L959">
            <v>2452.0320620880002</v>
          </cell>
          <cell r="M959">
            <v>3304.6950000000002</v>
          </cell>
          <cell r="N959">
            <v>3305</v>
          </cell>
          <cell r="O959">
            <v>6.5000000000000053</v>
          </cell>
        </row>
        <row r="960">
          <cell r="A960">
            <v>80001303</v>
          </cell>
          <cell r="B960" t="str">
            <v>Определение 1 элемента атомно-абсорбционным методом в модельных вытяжках из образца</v>
          </cell>
          <cell r="C960">
            <v>638</v>
          </cell>
          <cell r="D960">
            <v>1.6</v>
          </cell>
          <cell r="E960">
            <v>130.075008</v>
          </cell>
          <cell r="F960">
            <v>238</v>
          </cell>
          <cell r="G960">
            <v>368.07500800000003</v>
          </cell>
          <cell r="H960">
            <v>125.14550272000002</v>
          </cell>
          <cell r="I960">
            <v>493.22051072000005</v>
          </cell>
          <cell r="J960">
            <v>73.983076608000005</v>
          </cell>
          <cell r="K960">
            <v>567.20358732800003</v>
          </cell>
          <cell r="L960">
            <v>680.64430479359999</v>
          </cell>
          <cell r="M960">
            <v>679.47</v>
          </cell>
          <cell r="N960">
            <v>679</v>
          </cell>
          <cell r="O960">
            <v>6.5000000000000044</v>
          </cell>
        </row>
        <row r="961">
          <cell r="A961">
            <v>80001304</v>
          </cell>
          <cell r="B961" t="str">
            <v>Определение кислотостойкости (химической стойкости)</v>
          </cell>
          <cell r="C961">
            <v>249</v>
          </cell>
          <cell r="D961">
            <v>1.2</v>
          </cell>
          <cell r="E961">
            <v>97.556256000000005</v>
          </cell>
          <cell r="F961">
            <v>21.44</v>
          </cell>
          <cell r="G961">
            <v>118.996256</v>
          </cell>
          <cell r="H961">
            <v>40.458727040000007</v>
          </cell>
          <cell r="I961">
            <v>159.45498304</v>
          </cell>
          <cell r="J961">
            <v>23.918247456</v>
          </cell>
          <cell r="K961">
            <v>183.37323049599999</v>
          </cell>
          <cell r="L961">
            <v>220.04787659519999</v>
          </cell>
          <cell r="M961">
            <v>265.185</v>
          </cell>
          <cell r="N961">
            <v>265</v>
          </cell>
          <cell r="O961">
            <v>6.5</v>
          </cell>
        </row>
        <row r="962">
          <cell r="A962">
            <v>80001305</v>
          </cell>
          <cell r="B962" t="str">
            <v>Стойкость к горячей обработке металлических крышек</v>
          </cell>
          <cell r="C962">
            <v>167</v>
          </cell>
          <cell r="D962">
            <v>0.9</v>
          </cell>
          <cell r="E962">
            <v>73.167192</v>
          </cell>
          <cell r="F962">
            <v>0</v>
          </cell>
          <cell r="G962">
            <v>73.167192</v>
          </cell>
          <cell r="H962">
            <v>24.876845280000001</v>
          </cell>
          <cell r="I962">
            <v>98.044037279999998</v>
          </cell>
          <cell r="J962">
            <v>14.706605591999999</v>
          </cell>
          <cell r="K962">
            <v>112.750642872</v>
          </cell>
          <cell r="L962">
            <v>135.30077144640001</v>
          </cell>
          <cell r="M962">
            <v>177.85499999999999</v>
          </cell>
          <cell r="N962">
            <v>178</v>
          </cell>
          <cell r="O962">
            <v>6.4999999999999929</v>
          </cell>
        </row>
        <row r="963">
          <cell r="A963">
            <v>80001306</v>
          </cell>
          <cell r="B963" t="str">
            <v>Стойкость упаковки к горячей воде</v>
          </cell>
          <cell r="C963">
            <v>167</v>
          </cell>
          <cell r="D963">
            <v>0.9</v>
          </cell>
          <cell r="E963">
            <v>73.167192</v>
          </cell>
          <cell r="F963">
            <v>0</v>
          </cell>
          <cell r="G963">
            <v>73.167192</v>
          </cell>
          <cell r="H963">
            <v>24.876845280000001</v>
          </cell>
          <cell r="I963">
            <v>98.044037279999998</v>
          </cell>
          <cell r="J963">
            <v>14.706605591999999</v>
          </cell>
          <cell r="K963">
            <v>112.750642872</v>
          </cell>
          <cell r="L963">
            <v>135.30077144640001</v>
          </cell>
          <cell r="M963">
            <v>177.85499999999999</v>
          </cell>
          <cell r="N963">
            <v>178</v>
          </cell>
          <cell r="O963">
            <v>6.4999999999999929</v>
          </cell>
        </row>
        <row r="964">
          <cell r="A964">
            <v>80001307</v>
          </cell>
          <cell r="B964" t="str">
            <v>Стойкость рисунка флексографической печати к липкой ленте</v>
          </cell>
          <cell r="C964">
            <v>197</v>
          </cell>
          <cell r="D964">
            <v>0.9</v>
          </cell>
          <cell r="E964">
            <v>73.167192</v>
          </cell>
          <cell r="F964">
            <v>5.4</v>
          </cell>
          <cell r="G964">
            <v>78.567192000000006</v>
          </cell>
          <cell r="H964">
            <v>26.712845280000003</v>
          </cell>
          <cell r="I964">
            <v>105.28003728000002</v>
          </cell>
          <cell r="J964">
            <v>15.792005592000002</v>
          </cell>
          <cell r="K964">
            <v>121.07204287200003</v>
          </cell>
          <cell r="L964">
            <v>145.28645144640004</v>
          </cell>
          <cell r="M964">
            <v>209.80500000000001</v>
          </cell>
          <cell r="N964">
            <v>210</v>
          </cell>
          <cell r="O964">
            <v>6.5000000000000027</v>
          </cell>
        </row>
        <row r="965">
          <cell r="A965">
            <v>80001308</v>
          </cell>
          <cell r="B965" t="str">
            <v>Стойкость к миграции красителя</v>
          </cell>
          <cell r="C965">
            <v>129</v>
          </cell>
          <cell r="D965">
            <v>0.6</v>
          </cell>
          <cell r="E965">
            <v>48.778128000000002</v>
          </cell>
          <cell r="F965">
            <v>1.43</v>
          </cell>
          <cell r="G965">
            <v>50.208128000000002</v>
          </cell>
          <cell r="H965">
            <v>17.070763520000003</v>
          </cell>
          <cell r="I965">
            <v>67.278891520000002</v>
          </cell>
          <cell r="J965">
            <v>10.091833727999999</v>
          </cell>
          <cell r="K965">
            <v>77.370725247999999</v>
          </cell>
          <cell r="L965">
            <v>92.844870297599996</v>
          </cell>
          <cell r="M965">
            <v>137.38499999999999</v>
          </cell>
          <cell r="N965">
            <v>137</v>
          </cell>
          <cell r="O965">
            <v>6.4999999999999929</v>
          </cell>
        </row>
        <row r="966">
          <cell r="A966">
            <v>80001309</v>
          </cell>
          <cell r="B966" t="str">
            <v>Герметичность сварного шва</v>
          </cell>
          <cell r="C966">
            <v>203</v>
          </cell>
          <cell r="D966">
            <v>1</v>
          </cell>
          <cell r="E966">
            <v>81.296880000000002</v>
          </cell>
          <cell r="F966">
            <v>0</v>
          </cell>
          <cell r="G966">
            <v>81.296880000000002</v>
          </cell>
          <cell r="H966">
            <v>27.640939200000002</v>
          </cell>
          <cell r="I966">
            <v>108.93781920000001</v>
          </cell>
          <cell r="J966">
            <v>16.34067288</v>
          </cell>
          <cell r="K966">
            <v>125.27849208000001</v>
          </cell>
          <cell r="L966">
            <v>150.33419049600002</v>
          </cell>
          <cell r="M966">
            <v>216.19499999999999</v>
          </cell>
          <cell r="N966">
            <v>216</v>
          </cell>
          <cell r="O966">
            <v>6.4999999999999964</v>
          </cell>
        </row>
        <row r="967">
          <cell r="A967">
            <v>80001310</v>
          </cell>
          <cell r="B967" t="str">
            <v>Стойкость к раствору кислоты и мыльно-щелочным растворам</v>
          </cell>
          <cell r="C967">
            <v>303</v>
          </cell>
          <cell r="D967">
            <v>1.45</v>
          </cell>
          <cell r="E967">
            <v>117.880476</v>
          </cell>
          <cell r="F967">
            <v>1.96</v>
          </cell>
          <cell r="G967">
            <v>119.840476</v>
          </cell>
          <cell r="H967">
            <v>40.74576184</v>
          </cell>
          <cell r="I967">
            <v>160.58623784</v>
          </cell>
          <cell r="J967">
            <v>24.087935675999997</v>
          </cell>
          <cell r="K967">
            <v>184.674173516</v>
          </cell>
          <cell r="L967">
            <v>221.60900821920001</v>
          </cell>
          <cell r="M967">
            <v>322.69499999999999</v>
          </cell>
          <cell r="N967">
            <v>323</v>
          </cell>
          <cell r="O967">
            <v>6.4999999999999973</v>
          </cell>
        </row>
        <row r="968">
          <cell r="A968">
            <v>80001311</v>
          </cell>
          <cell r="B968" t="str">
            <v>Водостойкость (водонепроницаемость) упаковки</v>
          </cell>
          <cell r="C968">
            <v>185</v>
          </cell>
          <cell r="D968">
            <v>0.9</v>
          </cell>
          <cell r="E968">
            <v>73.167192</v>
          </cell>
          <cell r="F968">
            <v>0</v>
          </cell>
          <cell r="G968">
            <v>73.167192</v>
          </cell>
          <cell r="H968">
            <v>24.876845280000001</v>
          </cell>
          <cell r="I968">
            <v>98.044037279999998</v>
          </cell>
          <cell r="J968">
            <v>14.706605591999999</v>
          </cell>
          <cell r="K968">
            <v>112.750642872</v>
          </cell>
          <cell r="L968">
            <v>135.30077144640001</v>
          </cell>
          <cell r="M968">
            <v>197.02500000000001</v>
          </cell>
          <cell r="N968">
            <v>197</v>
          </cell>
          <cell r="O968">
            <v>6.5000000000000027</v>
          </cell>
        </row>
        <row r="969">
          <cell r="A969">
            <v>80001312</v>
          </cell>
          <cell r="B969" t="str">
            <v>Изменение рН водной вытяжки</v>
          </cell>
          <cell r="C969">
            <v>450</v>
          </cell>
          <cell r="D969">
            <v>1.45</v>
          </cell>
          <cell r="E969">
            <v>117.880476</v>
          </cell>
          <cell r="F969">
            <v>72.23</v>
          </cell>
          <cell r="G969">
            <v>190.11047600000001</v>
          </cell>
          <cell r="H969">
            <v>64.637561840000004</v>
          </cell>
          <cell r="I969">
            <v>254.74803783999999</v>
          </cell>
          <cell r="J969">
            <v>38.212205675999996</v>
          </cell>
          <cell r="K969">
            <v>292.96024351599999</v>
          </cell>
          <cell r="L969">
            <v>351.55229221920001</v>
          </cell>
          <cell r="M969">
            <v>479.25</v>
          </cell>
          <cell r="N969">
            <v>479</v>
          </cell>
          <cell r="O969">
            <v>6.5</v>
          </cell>
        </row>
        <row r="970">
          <cell r="A970">
            <v>80000642</v>
          </cell>
          <cell r="B970" t="str">
            <v>Определение активного хлора в товарах бытовой химии</v>
          </cell>
          <cell r="C970">
            <v>410</v>
          </cell>
          <cell r="D970">
            <v>1</v>
          </cell>
          <cell r="E970">
            <v>81.296880000000002</v>
          </cell>
          <cell r="F970">
            <v>107.46</v>
          </cell>
          <cell r="G970">
            <v>188.75688</v>
          </cell>
          <cell r="H970">
            <v>64.177339200000006</v>
          </cell>
          <cell r="I970">
            <v>252.9342192</v>
          </cell>
          <cell r="J970">
            <v>37.94013288</v>
          </cell>
          <cell r="K970">
            <v>290.87435207999999</v>
          </cell>
          <cell r="L970">
            <v>349.04922249599997</v>
          </cell>
          <cell r="M970">
            <v>436.65</v>
          </cell>
          <cell r="N970">
            <v>437</v>
          </cell>
          <cell r="O970">
            <v>6.4999999999999947</v>
          </cell>
        </row>
        <row r="971">
          <cell r="A971">
            <v>80000643</v>
          </cell>
          <cell r="B971" t="str">
            <v>Изменение кислотного числа (в упаковке)</v>
          </cell>
          <cell r="C971">
            <v>410</v>
          </cell>
          <cell r="D971">
            <v>1</v>
          </cell>
          <cell r="E971">
            <v>81.296880000000002</v>
          </cell>
          <cell r="F971">
            <v>118.19</v>
          </cell>
          <cell r="G971">
            <v>199.48687999999999</v>
          </cell>
          <cell r="H971">
            <v>67.825539199999994</v>
          </cell>
          <cell r="I971">
            <v>267.31241919999997</v>
          </cell>
          <cell r="J971">
            <v>40.096862879999996</v>
          </cell>
          <cell r="K971">
            <v>307.40928207999997</v>
          </cell>
          <cell r="L971">
            <v>368.89113849599994</v>
          </cell>
          <cell r="M971">
            <v>436.65</v>
          </cell>
          <cell r="N971">
            <v>437</v>
          </cell>
          <cell r="O971">
            <v>6.4999999999999947</v>
          </cell>
        </row>
        <row r="972">
          <cell r="A972">
            <v>80000765</v>
          </cell>
          <cell r="B972" t="str">
            <v>Определение бромирующихся веществ (бромируемость)</v>
          </cell>
          <cell r="C972" t="e">
            <v>#N/A</v>
          </cell>
          <cell r="D972">
            <v>2.5</v>
          </cell>
          <cell r="E972">
            <v>203.2422</v>
          </cell>
          <cell r="F972">
            <v>7.66</v>
          </cell>
          <cell r="G972">
            <v>210.90219999999999</v>
          </cell>
          <cell r="H972">
            <v>71.706748000000005</v>
          </cell>
          <cell r="I972">
            <v>282.608948</v>
          </cell>
          <cell r="J972">
            <v>42.391342199999997</v>
          </cell>
          <cell r="K972">
            <v>325.00029019999999</v>
          </cell>
          <cell r="L972">
            <v>390.00034823999999</v>
          </cell>
          <cell r="M972" t="e">
            <v>#N/A</v>
          </cell>
          <cell r="N972">
            <v>448</v>
          </cell>
          <cell r="O972" t="e">
            <v>#N/A</v>
          </cell>
        </row>
        <row r="973">
          <cell r="A973">
            <v>80000766</v>
          </cell>
          <cell r="B973" t="str">
            <v>Определение массовой доли свободной серной кислоты (по водной вытяжке)</v>
          </cell>
          <cell r="C973" t="e">
            <v>#N/A</v>
          </cell>
          <cell r="D973">
            <v>4.5</v>
          </cell>
          <cell r="E973">
            <v>365.83596000000006</v>
          </cell>
          <cell r="F973">
            <v>19.079999999999998</v>
          </cell>
          <cell r="G973">
            <v>384.91596000000004</v>
          </cell>
          <cell r="H973">
            <v>130.87142640000002</v>
          </cell>
          <cell r="I973">
            <v>515.78738640000006</v>
          </cell>
          <cell r="J973">
            <v>77.368107960000003</v>
          </cell>
          <cell r="K973">
            <v>593.15549436000003</v>
          </cell>
          <cell r="L973">
            <v>711.78659323200009</v>
          </cell>
          <cell r="M973" t="e">
            <v>#N/A</v>
          </cell>
          <cell r="N973">
            <v>818</v>
          </cell>
          <cell r="O973" t="e">
            <v>#N/A</v>
          </cell>
        </row>
        <row r="974">
          <cell r="A974">
            <v>80000767</v>
          </cell>
          <cell r="B974" t="str">
            <v>Определение водонепроницаемости</v>
          </cell>
          <cell r="C974" t="e">
            <v>#N/A</v>
          </cell>
          <cell r="D974">
            <v>1.5</v>
          </cell>
          <cell r="E974">
            <v>121.94532</v>
          </cell>
          <cell r="F974">
            <v>0</v>
          </cell>
          <cell r="G974">
            <v>121.94532</v>
          </cell>
          <cell r="H974">
            <v>41.461408800000001</v>
          </cell>
          <cell r="I974">
            <v>163.4067288</v>
          </cell>
          <cell r="J974">
            <v>24.511009319999999</v>
          </cell>
          <cell r="K974">
            <v>187.91773812</v>
          </cell>
          <cell r="L974">
            <v>225.501285744</v>
          </cell>
          <cell r="M974" t="e">
            <v>#N/A</v>
          </cell>
          <cell r="N974">
            <v>260</v>
          </cell>
          <cell r="O974" t="e">
            <v>#N/A</v>
          </cell>
        </row>
        <row r="975">
          <cell r="A975">
            <v>80000768</v>
          </cell>
          <cell r="B975" t="str">
            <v>Определение стойкости запаха</v>
          </cell>
          <cell r="C975" t="e">
            <v>#N/A</v>
          </cell>
          <cell r="D975">
            <v>1.75</v>
          </cell>
          <cell r="E975">
            <v>142.26954000000001</v>
          </cell>
          <cell r="F975">
            <v>0.7</v>
          </cell>
          <cell r="G975">
            <v>142.96953999999999</v>
          </cell>
          <cell r="H975">
            <v>48.609643599999998</v>
          </cell>
          <cell r="I975">
            <v>191.57918359999999</v>
          </cell>
          <cell r="J975">
            <v>28.736877539999998</v>
          </cell>
          <cell r="K975">
            <v>220.31606113999999</v>
          </cell>
          <cell r="L975">
            <v>264.37927336799999</v>
          </cell>
          <cell r="M975" t="e">
            <v>#N/A</v>
          </cell>
          <cell r="N975">
            <v>305</v>
          </cell>
          <cell r="O975" t="e">
            <v>#N/A</v>
          </cell>
        </row>
        <row r="976">
          <cell r="A976">
            <v>80000769</v>
          </cell>
          <cell r="B976" t="str">
            <v>Определение объемной доли этилового спирта</v>
          </cell>
          <cell r="C976" t="e">
            <v>#N/A</v>
          </cell>
          <cell r="D976">
            <v>3</v>
          </cell>
          <cell r="E976">
            <v>243.89063999999999</v>
          </cell>
          <cell r="F976">
            <v>0</v>
          </cell>
          <cell r="G976">
            <v>243.89063999999999</v>
          </cell>
          <cell r="H976">
            <v>82.922817600000002</v>
          </cell>
          <cell r="I976">
            <v>326.81345759999999</v>
          </cell>
          <cell r="J976">
            <v>49.022018639999999</v>
          </cell>
          <cell r="K976">
            <v>375.83547623999999</v>
          </cell>
          <cell r="L976">
            <v>451.002571488</v>
          </cell>
          <cell r="M976" t="e">
            <v>#N/A</v>
          </cell>
          <cell r="N976">
            <v>520</v>
          </cell>
          <cell r="O976" t="e">
            <v>#N/A</v>
          </cell>
        </row>
        <row r="977">
          <cell r="A977">
            <v>80000770</v>
          </cell>
          <cell r="B977" t="str">
            <v>Определение массы изделия</v>
          </cell>
          <cell r="C977" t="e">
            <v>#N/A</v>
          </cell>
          <cell r="D977">
            <v>1</v>
          </cell>
          <cell r="E977">
            <v>81.296880000000002</v>
          </cell>
          <cell r="F977">
            <v>0</v>
          </cell>
          <cell r="G977">
            <v>81.296880000000002</v>
          </cell>
          <cell r="H977">
            <v>27.640939200000002</v>
          </cell>
          <cell r="I977">
            <v>108.93781920000001</v>
          </cell>
          <cell r="J977">
            <v>16.34067288</v>
          </cell>
          <cell r="K977">
            <v>125.27849208000001</v>
          </cell>
          <cell r="L977">
            <v>150.33419049600002</v>
          </cell>
          <cell r="M977" t="e">
            <v>#N/A</v>
          </cell>
          <cell r="N977">
            <v>174</v>
          </cell>
          <cell r="O977" t="e">
            <v>#N/A</v>
          </cell>
        </row>
        <row r="978">
          <cell r="A978">
            <v>80000771</v>
          </cell>
          <cell r="B978" t="str">
            <v>Определение устойчивости окраски к воздействию сухого и мокрого трения (сумки, ранцы)</v>
          </cell>
          <cell r="C978" t="e">
            <v>#N/A</v>
          </cell>
          <cell r="D978">
            <v>1</v>
          </cell>
          <cell r="E978">
            <v>81.296880000000002</v>
          </cell>
          <cell r="F978">
            <v>0</v>
          </cell>
          <cell r="G978">
            <v>81.296880000000002</v>
          </cell>
          <cell r="H978">
            <v>27.640939200000002</v>
          </cell>
          <cell r="I978">
            <v>108.93781920000001</v>
          </cell>
          <cell r="J978">
            <v>16.34067288</v>
          </cell>
          <cell r="K978">
            <v>125.27849208000001</v>
          </cell>
          <cell r="L978">
            <v>150.33419049600002</v>
          </cell>
          <cell r="M978" t="e">
            <v>#N/A</v>
          </cell>
          <cell r="N978">
            <v>174</v>
          </cell>
          <cell r="O978" t="e">
            <v>#N/A</v>
          </cell>
        </row>
        <row r="979">
          <cell r="A979">
            <v>80000772</v>
          </cell>
          <cell r="B979" t="str">
            <v>Определение высоты каблука</v>
          </cell>
          <cell r="C979" t="e">
            <v>#N/A</v>
          </cell>
          <cell r="D979">
            <v>1</v>
          </cell>
          <cell r="E979">
            <v>81.296880000000002</v>
          </cell>
          <cell r="F979">
            <v>0</v>
          </cell>
          <cell r="G979">
            <v>81.296880000000002</v>
          </cell>
          <cell r="H979">
            <v>27.640939200000002</v>
          </cell>
          <cell r="I979">
            <v>108.93781920000001</v>
          </cell>
          <cell r="J979">
            <v>16.34067288</v>
          </cell>
          <cell r="K979">
            <v>125.27849208000001</v>
          </cell>
          <cell r="L979">
            <v>150.33419049600002</v>
          </cell>
          <cell r="M979" t="e">
            <v>#N/A</v>
          </cell>
          <cell r="N979">
            <v>174</v>
          </cell>
          <cell r="O979" t="e">
            <v>#N/A</v>
          </cell>
        </row>
        <row r="980">
          <cell r="A980">
            <v>80000773</v>
          </cell>
          <cell r="B980" t="str">
            <v>Определение содержания свободного формальдегида в коже</v>
          </cell>
          <cell r="C980" t="e">
            <v>#N/A</v>
          </cell>
          <cell r="D980">
            <v>4</v>
          </cell>
          <cell r="E980">
            <v>325.18752000000001</v>
          </cell>
          <cell r="F980">
            <v>51.96</v>
          </cell>
          <cell r="G980">
            <v>377.14751999999999</v>
          </cell>
          <cell r="H980">
            <v>128.2301568</v>
          </cell>
          <cell r="I980">
            <v>505.37767680000002</v>
          </cell>
          <cell r="J980">
            <v>75.806651520000003</v>
          </cell>
          <cell r="K980">
            <v>581.18432832000008</v>
          </cell>
          <cell r="L980">
            <v>697.42119398400007</v>
          </cell>
          <cell r="M980" t="e">
            <v>#N/A</v>
          </cell>
          <cell r="N980">
            <v>796</v>
          </cell>
          <cell r="O980" t="e">
            <v>#N/A</v>
          </cell>
        </row>
        <row r="981">
          <cell r="A981">
            <v>80000774</v>
          </cell>
          <cell r="B981" t="str">
            <v>Определение пенообразования</v>
          </cell>
          <cell r="C981" t="e">
            <v>#N/A</v>
          </cell>
          <cell r="D981">
            <v>1</v>
          </cell>
          <cell r="E981">
            <v>81.296880000000002</v>
          </cell>
          <cell r="F981">
            <v>0</v>
          </cell>
          <cell r="G981">
            <v>81.296880000000002</v>
          </cell>
          <cell r="H981">
            <v>27.640939200000002</v>
          </cell>
          <cell r="I981">
            <v>108.93781920000001</v>
          </cell>
          <cell r="J981">
            <v>16.34067288</v>
          </cell>
          <cell r="K981">
            <v>125.27849208000001</v>
          </cell>
          <cell r="L981">
            <v>150.33419049600002</v>
          </cell>
          <cell r="M981" t="e">
            <v>#N/A</v>
          </cell>
          <cell r="N981">
            <v>174</v>
          </cell>
          <cell r="O981" t="e">
            <v>#N/A</v>
          </cell>
        </row>
        <row r="982">
          <cell r="A982">
            <v>80000775</v>
          </cell>
          <cell r="B982" t="str">
            <v>Приготовление вытяжек из материалов для водоочистки и водоподготовки</v>
          </cell>
          <cell r="C982" t="e">
            <v>#N/A</v>
          </cell>
          <cell r="D982">
            <v>0.75</v>
          </cell>
          <cell r="E982">
            <v>60.972659999999998</v>
          </cell>
          <cell r="F982">
            <v>0</v>
          </cell>
          <cell r="G982">
            <v>60.972659999999998</v>
          </cell>
          <cell r="H982">
            <v>20.7307044</v>
          </cell>
          <cell r="I982">
            <v>81.703364399999998</v>
          </cell>
          <cell r="J982">
            <v>12.25550466</v>
          </cell>
          <cell r="K982">
            <v>93.958869059999998</v>
          </cell>
          <cell r="L982">
            <v>112.750642872</v>
          </cell>
          <cell r="M982" t="e">
            <v>#N/A</v>
          </cell>
          <cell r="N982">
            <v>130</v>
          </cell>
          <cell r="O982" t="e">
            <v>#N/A</v>
          </cell>
        </row>
        <row r="983">
          <cell r="A983">
            <v>80000776</v>
          </cell>
          <cell r="B983" t="str">
            <v>Определение стойкости полимерных крышек к горячей обработке, к растворам кислот</v>
          </cell>
          <cell r="C983" t="e">
            <v>#N/A</v>
          </cell>
          <cell r="D983">
            <v>1</v>
          </cell>
          <cell r="E983">
            <v>81.296880000000002</v>
          </cell>
          <cell r="F983">
            <v>16.329999999999998</v>
          </cell>
          <cell r="G983">
            <v>97.62688</v>
          </cell>
          <cell r="H983">
            <v>33.193139200000005</v>
          </cell>
          <cell r="I983">
            <v>130.82001919999999</v>
          </cell>
          <cell r="J983">
            <v>19.623002879999998</v>
          </cell>
          <cell r="K983">
            <v>150.44302207999999</v>
          </cell>
          <cell r="L983">
            <v>180.531626496</v>
          </cell>
          <cell r="M983" t="e">
            <v>#N/A</v>
          </cell>
          <cell r="N983">
            <v>206</v>
          </cell>
          <cell r="O983" t="e">
            <v>#N/A</v>
          </cell>
        </row>
        <row r="984">
          <cell r="A984">
            <v>80000777</v>
          </cell>
          <cell r="B984" t="str">
            <v>Определение сохранения внешнего вида и окраски, отсутствие деформации и трещин при воздействии воды температурой (70±5)С</v>
          </cell>
          <cell r="C984" t="e">
            <v>#N/A</v>
          </cell>
          <cell r="D984">
            <v>1</v>
          </cell>
          <cell r="E984">
            <v>81.296880000000002</v>
          </cell>
          <cell r="F984">
            <v>0</v>
          </cell>
          <cell r="G984">
            <v>81.296880000000002</v>
          </cell>
          <cell r="H984">
            <v>27.640939200000002</v>
          </cell>
          <cell r="I984">
            <v>108.93781920000001</v>
          </cell>
          <cell r="J984">
            <v>16.34067288</v>
          </cell>
          <cell r="K984">
            <v>125.27849208000001</v>
          </cell>
          <cell r="L984">
            <v>150.33419049600002</v>
          </cell>
          <cell r="M984" t="e">
            <v>#N/A</v>
          </cell>
          <cell r="N984">
            <v>174</v>
          </cell>
          <cell r="O984" t="e">
            <v>#N/A</v>
          </cell>
        </row>
        <row r="985">
          <cell r="A985">
            <v>80000778</v>
          </cell>
          <cell r="B985" t="str">
            <v>Определение массовой доли хлоридов (массовая доля хлористого натрия)</v>
          </cell>
          <cell r="C985" t="e">
            <v>#N/A</v>
          </cell>
          <cell r="D985">
            <v>1.75</v>
          </cell>
          <cell r="E985">
            <v>142.26954000000001</v>
          </cell>
          <cell r="F985">
            <v>681.54</v>
          </cell>
          <cell r="G985">
            <v>823.80953999999997</v>
          </cell>
          <cell r="H985">
            <v>280.0952436</v>
          </cell>
          <cell r="I985">
            <v>1103.9047836</v>
          </cell>
          <cell r="J985">
            <v>165.58571753999999</v>
          </cell>
          <cell r="K985">
            <v>1269.4905011399999</v>
          </cell>
          <cell r="L985">
            <v>1523.3886013679999</v>
          </cell>
          <cell r="M985" t="e">
            <v>#N/A</v>
          </cell>
          <cell r="N985">
            <v>1645</v>
          </cell>
          <cell r="O985" t="e">
            <v>#N/A</v>
          </cell>
        </row>
        <row r="986">
          <cell r="A986">
            <v>80000779</v>
          </cell>
          <cell r="B986" t="str">
            <v>Определение отсутствия слипания латексных сосок пустышек</v>
          </cell>
          <cell r="C986" t="e">
            <v>#N/A</v>
          </cell>
          <cell r="D986">
            <v>0.75</v>
          </cell>
          <cell r="E986">
            <v>60.972659999999998</v>
          </cell>
          <cell r="F986">
            <v>0</v>
          </cell>
          <cell r="G986">
            <v>60.972659999999998</v>
          </cell>
          <cell r="H986">
            <v>20.7307044</v>
          </cell>
          <cell r="I986">
            <v>81.703364399999998</v>
          </cell>
          <cell r="J986">
            <v>12.25550466</v>
          </cell>
          <cell r="K986">
            <v>93.958869059999998</v>
          </cell>
          <cell r="L986">
            <v>112.750642872</v>
          </cell>
          <cell r="M986" t="e">
            <v>#N/A</v>
          </cell>
          <cell r="N986">
            <v>130</v>
          </cell>
          <cell r="O986" t="e">
            <v>#N/A</v>
          </cell>
        </row>
        <row r="987">
          <cell r="A987">
            <v>80000780</v>
          </cell>
          <cell r="B987" t="str">
            <v>Приготовление вытяжек из средств личной гигиены</v>
          </cell>
          <cell r="C987" t="e">
            <v>#N/A</v>
          </cell>
          <cell r="D987">
            <v>1</v>
          </cell>
          <cell r="E987">
            <v>81.296880000000002</v>
          </cell>
          <cell r="F987">
            <v>0</v>
          </cell>
          <cell r="G987">
            <v>81.296880000000002</v>
          </cell>
          <cell r="H987">
            <v>27.640939200000002</v>
          </cell>
          <cell r="I987">
            <v>108.93781920000001</v>
          </cell>
          <cell r="J987">
            <v>16.34067288</v>
          </cell>
          <cell r="K987">
            <v>125.27849208000001</v>
          </cell>
          <cell r="L987">
            <v>150.33419049600002</v>
          </cell>
          <cell r="M987" t="e">
            <v>#N/A</v>
          </cell>
          <cell r="N987">
            <v>174</v>
          </cell>
          <cell r="O987" t="e">
            <v>#N/A</v>
          </cell>
        </row>
        <row r="988">
          <cell r="A988">
            <v>80000781</v>
          </cell>
          <cell r="B988" t="str">
            <v>Определение капиллярности</v>
          </cell>
          <cell r="C988" t="e">
            <v>#N/A</v>
          </cell>
          <cell r="D988">
            <v>2.5</v>
          </cell>
          <cell r="E988">
            <v>203.2422</v>
          </cell>
          <cell r="F988">
            <v>12.97</v>
          </cell>
          <cell r="G988">
            <v>216.2122</v>
          </cell>
          <cell r="H988">
            <v>73.51214800000001</v>
          </cell>
          <cell r="I988">
            <v>289.72434800000002</v>
          </cell>
          <cell r="J988">
            <v>43.458652200000003</v>
          </cell>
          <cell r="K988">
            <v>333.18300020000004</v>
          </cell>
          <cell r="L988">
            <v>399.81960024000006</v>
          </cell>
          <cell r="M988" t="e">
            <v>#N/A</v>
          </cell>
          <cell r="N988">
            <v>459</v>
          </cell>
          <cell r="O988" t="e">
            <v>#N/A</v>
          </cell>
        </row>
        <row r="989">
          <cell r="A989">
            <v>80000782</v>
          </cell>
          <cell r="B989" t="str">
            <v>Определение водопоглощения</v>
          </cell>
          <cell r="C989" t="e">
            <v>#N/A</v>
          </cell>
          <cell r="D989">
            <v>2.5</v>
          </cell>
          <cell r="E989">
            <v>203.2422</v>
          </cell>
          <cell r="F989">
            <v>0.22</v>
          </cell>
          <cell r="G989">
            <v>203.4622</v>
          </cell>
          <cell r="H989">
            <v>69.177148000000003</v>
          </cell>
          <cell r="I989">
            <v>272.63934799999998</v>
          </cell>
          <cell r="J989">
            <v>40.895902199999995</v>
          </cell>
          <cell r="K989">
            <v>313.53525019999995</v>
          </cell>
          <cell r="L989">
            <v>376.24230023999996</v>
          </cell>
          <cell r="M989" t="e">
            <v>#N/A</v>
          </cell>
          <cell r="N989">
            <v>433</v>
          </cell>
          <cell r="O989" t="e">
            <v>#N/A</v>
          </cell>
        </row>
        <row r="990">
          <cell r="A990">
            <v>80000783</v>
          </cell>
          <cell r="B990" t="str">
            <v>Определение массы полупары обуви</v>
          </cell>
          <cell r="C990" t="e">
            <v>#N/A</v>
          </cell>
          <cell r="D990">
            <v>1</v>
          </cell>
          <cell r="E990">
            <v>81.296880000000002</v>
          </cell>
          <cell r="F990">
            <v>0</v>
          </cell>
          <cell r="G990">
            <v>81.296880000000002</v>
          </cell>
          <cell r="H990">
            <v>27.640939200000002</v>
          </cell>
          <cell r="I990">
            <v>108.93781920000001</v>
          </cell>
          <cell r="J990">
            <v>16.34067288</v>
          </cell>
          <cell r="K990">
            <v>125.27849208000001</v>
          </cell>
          <cell r="L990">
            <v>150.33419049600002</v>
          </cell>
          <cell r="M990" t="e">
            <v>#N/A</v>
          </cell>
          <cell r="N990">
            <v>174</v>
          </cell>
          <cell r="O990" t="e">
            <v>#N/A</v>
          </cell>
        </row>
        <row r="991">
          <cell r="A991">
            <v>80000784</v>
          </cell>
          <cell r="B991" t="str">
            <v>Определение формальдегида в белковой оболочке</v>
          </cell>
          <cell r="C991" t="e">
            <v>#N/A</v>
          </cell>
          <cell r="D991">
            <v>3.5</v>
          </cell>
          <cell r="E991">
            <v>284.53908000000001</v>
          </cell>
          <cell r="F991">
            <v>97.67</v>
          </cell>
          <cell r="G991">
            <v>382.20908000000003</v>
          </cell>
          <cell r="H991">
            <v>129.95108720000002</v>
          </cell>
          <cell r="I991">
            <v>512.16016720000005</v>
          </cell>
          <cell r="J991">
            <v>76.824025079999998</v>
          </cell>
          <cell r="K991">
            <v>588.98419228</v>
          </cell>
          <cell r="L991">
            <v>706.78103073600005</v>
          </cell>
          <cell r="M991" t="e">
            <v>#N/A</v>
          </cell>
          <cell r="N991">
            <v>799</v>
          </cell>
          <cell r="O991" t="e">
            <v>#N/A</v>
          </cell>
        </row>
        <row r="992">
          <cell r="A992">
            <v>80000785</v>
          </cell>
          <cell r="B992" t="str">
            <v>Определение массовой доли воды и летучих веществ</v>
          </cell>
          <cell r="C992" t="e">
            <v>#N/A</v>
          </cell>
          <cell r="D992">
            <v>1.5</v>
          </cell>
          <cell r="E992">
            <v>121.94532</v>
          </cell>
          <cell r="F992">
            <v>18.28</v>
          </cell>
          <cell r="G992">
            <v>140.22532000000001</v>
          </cell>
          <cell r="H992">
            <v>47.676608800000004</v>
          </cell>
          <cell r="I992">
            <v>187.90192880000001</v>
          </cell>
          <cell r="J992">
            <v>28.185289319999999</v>
          </cell>
          <cell r="K992">
            <v>216.08721812000002</v>
          </cell>
          <cell r="L992">
            <v>259.30466174400004</v>
          </cell>
          <cell r="M992" t="e">
            <v>#N/A</v>
          </cell>
          <cell r="N992">
            <v>296</v>
          </cell>
          <cell r="O992" t="e">
            <v>#N/A</v>
          </cell>
        </row>
        <row r="993">
          <cell r="A993">
            <v>80000786</v>
          </cell>
          <cell r="B993" t="str">
            <v>Приготовление вытяжек из латексных сосок-пустышек</v>
          </cell>
          <cell r="C993" t="e">
            <v>#N/A</v>
          </cell>
          <cell r="D993">
            <v>0.5</v>
          </cell>
          <cell r="E993">
            <v>40.648440000000001</v>
          </cell>
          <cell r="F993">
            <v>0</v>
          </cell>
          <cell r="G993">
            <v>40.648440000000001</v>
          </cell>
          <cell r="H993">
            <v>13.820469600000001</v>
          </cell>
          <cell r="I993">
            <v>54.468909600000003</v>
          </cell>
          <cell r="J993">
            <v>8.1703364399999998</v>
          </cell>
          <cell r="K993">
            <v>62.639246040000003</v>
          </cell>
          <cell r="L993">
            <v>75.16709524800001</v>
          </cell>
          <cell r="M993" t="e">
            <v>#N/A</v>
          </cell>
          <cell r="N993">
            <v>86</v>
          </cell>
          <cell r="O993" t="e">
            <v>#N/A</v>
          </cell>
        </row>
        <row r="994">
          <cell r="A994">
            <v>80000787</v>
          </cell>
          <cell r="B994" t="str">
            <v>Определение устойчивости латексных сосок-пустышек к 5-кратной дезинфекции</v>
          </cell>
          <cell r="C994" t="e">
            <v>#N/A</v>
          </cell>
          <cell r="D994">
            <v>1</v>
          </cell>
          <cell r="E994">
            <v>81.296880000000002</v>
          </cell>
          <cell r="F994">
            <v>0</v>
          </cell>
          <cell r="G994">
            <v>81.296880000000002</v>
          </cell>
          <cell r="H994">
            <v>27.640939200000002</v>
          </cell>
          <cell r="I994">
            <v>108.93781920000001</v>
          </cell>
          <cell r="J994">
            <v>16.34067288</v>
          </cell>
          <cell r="K994">
            <v>125.27849208000001</v>
          </cell>
          <cell r="L994">
            <v>150.33419049600002</v>
          </cell>
          <cell r="M994" t="e">
            <v>#N/A</v>
          </cell>
          <cell r="N994">
            <v>174</v>
          </cell>
          <cell r="O994" t="e">
            <v>#N/A</v>
          </cell>
        </row>
        <row r="995">
          <cell r="A995">
            <v>80000788</v>
          </cell>
          <cell r="B995" t="str">
            <v>Определение дибутилфталата, выделяющегося из образца в воздух</v>
          </cell>
          <cell r="C995" t="e">
            <v>#N/A</v>
          </cell>
          <cell r="D995">
            <v>3</v>
          </cell>
          <cell r="E995">
            <v>243.89063999999999</v>
          </cell>
          <cell r="F995">
            <v>17.2</v>
          </cell>
          <cell r="G995">
            <v>261.09064000000001</v>
          </cell>
          <cell r="H995">
            <v>88.770817600000015</v>
          </cell>
          <cell r="I995">
            <v>349.86145759999999</v>
          </cell>
          <cell r="J995">
            <v>52.479218639999999</v>
          </cell>
          <cell r="K995">
            <v>402.34067623999999</v>
          </cell>
          <cell r="L995">
            <v>482.808811488</v>
          </cell>
          <cell r="M995" t="e">
            <v>#N/A</v>
          </cell>
          <cell r="N995">
            <v>554</v>
          </cell>
          <cell r="O995" t="e">
            <v>#N/A</v>
          </cell>
        </row>
        <row r="996">
          <cell r="A996" t="str">
            <v>Лаборатория неионизирующих излучений</v>
          </cell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</row>
        <row r="997">
          <cell r="A997">
            <v>90000602</v>
          </cell>
          <cell r="B997" t="str">
            <v>Измерение интенсивности ИК-излучения</v>
          </cell>
          <cell r="C997">
            <v>358</v>
          </cell>
          <cell r="D997">
            <v>1.5</v>
          </cell>
          <cell r="E997">
            <v>143.70174</v>
          </cell>
          <cell r="F997">
            <v>45.08</v>
          </cell>
          <cell r="G997">
            <v>188.78174000000001</v>
          </cell>
          <cell r="H997">
            <v>64.185791600000016</v>
          </cell>
          <cell r="I997">
            <v>252.96753160000003</v>
          </cell>
          <cell r="J997">
            <v>37.945129740000006</v>
          </cell>
          <cell r="K997">
            <v>290.91266134000006</v>
          </cell>
          <cell r="L997">
            <v>349.09519360800005</v>
          </cell>
          <cell r="M997">
            <v>381.27</v>
          </cell>
          <cell r="N997">
            <v>381</v>
          </cell>
          <cell r="O997">
            <v>6.4999999999999947</v>
          </cell>
        </row>
        <row r="998">
          <cell r="A998">
            <v>90000603</v>
          </cell>
          <cell r="B998" t="str">
            <v>Измерение эквивалентного уровня  шума (непостоянный)</v>
          </cell>
          <cell r="C998">
            <v>658</v>
          </cell>
          <cell r="D998">
            <v>2</v>
          </cell>
          <cell r="E998">
            <v>191.60231999999999</v>
          </cell>
          <cell r="F998">
            <v>157.21</v>
          </cell>
          <cell r="G998">
            <v>348.81232</v>
          </cell>
          <cell r="H998">
            <v>118.59618880000001</v>
          </cell>
          <cell r="I998">
            <v>467.40850879999999</v>
          </cell>
          <cell r="J998">
            <v>70.111276320000002</v>
          </cell>
          <cell r="K998">
            <v>537.51978512000005</v>
          </cell>
          <cell r="L998">
            <v>645.02374214400004</v>
          </cell>
          <cell r="M998">
            <v>700.77</v>
          </cell>
          <cell r="N998">
            <v>701</v>
          </cell>
          <cell r="O998">
            <v>6.4999999999999973</v>
          </cell>
        </row>
        <row r="999">
          <cell r="A999">
            <v>90000102</v>
          </cell>
          <cell r="B999" t="str">
            <v>Измерение общей вибрации</v>
          </cell>
          <cell r="C999">
            <v>658</v>
          </cell>
          <cell r="D999">
            <v>2</v>
          </cell>
          <cell r="E999">
            <v>191.60231999999999</v>
          </cell>
          <cell r="F999">
            <v>156.72</v>
          </cell>
          <cell r="G999">
            <v>348.32231999999999</v>
          </cell>
          <cell r="H999">
            <v>118.4295888</v>
          </cell>
          <cell r="I999">
            <v>466.75190880000002</v>
          </cell>
          <cell r="J999">
            <v>70.012786320000004</v>
          </cell>
          <cell r="K999">
            <v>536.76469512000006</v>
          </cell>
          <cell r="L999">
            <v>644.11763414400002</v>
          </cell>
          <cell r="M999">
            <v>700.77</v>
          </cell>
          <cell r="N999">
            <v>701</v>
          </cell>
          <cell r="O999">
            <v>6.4999999999999973</v>
          </cell>
        </row>
        <row r="1000">
          <cell r="A1000">
            <v>90000605</v>
          </cell>
          <cell r="B1000" t="str">
            <v>Замеры ВЧ-полей и УВЧ полей в  производственных  помещениях    и на селитебной территории</v>
          </cell>
          <cell r="C1000">
            <v>928</v>
          </cell>
          <cell r="D1000">
            <v>2</v>
          </cell>
          <cell r="E1000">
            <v>191.60231999999999</v>
          </cell>
          <cell r="F1000">
            <v>0</v>
          </cell>
          <cell r="G1000">
            <v>191.60231999999999</v>
          </cell>
          <cell r="H1000">
            <v>65.144788800000001</v>
          </cell>
          <cell r="I1000">
            <v>256.74710879999998</v>
          </cell>
          <cell r="J1000">
            <v>38.512066319999995</v>
          </cell>
          <cell r="K1000">
            <v>295.25917511999995</v>
          </cell>
          <cell r="L1000">
            <v>354.31101014399997</v>
          </cell>
          <cell r="M1000">
            <v>988.32</v>
          </cell>
          <cell r="N1000">
            <v>988</v>
          </cell>
          <cell r="O1000">
            <v>6.5000000000000053</v>
          </cell>
        </row>
        <row r="1001">
          <cell r="A1001">
            <v>90000606</v>
          </cell>
          <cell r="B1001" t="str">
            <v>Измерение лазерного излучения</v>
          </cell>
          <cell r="C1001">
            <v>1665</v>
          </cell>
          <cell r="D1001">
            <v>1.5</v>
          </cell>
          <cell r="E1001">
            <v>143.70174</v>
          </cell>
          <cell r="F1001">
            <v>15.25</v>
          </cell>
          <cell r="G1001">
            <v>158.95174</v>
          </cell>
          <cell r="H1001">
            <v>54.043591600000006</v>
          </cell>
          <cell r="I1001">
            <v>212.99533160000001</v>
          </cell>
          <cell r="J1001">
            <v>31.949299740000001</v>
          </cell>
          <cell r="K1001">
            <v>244.94463134</v>
          </cell>
          <cell r="L1001">
            <v>293.933557608</v>
          </cell>
          <cell r="M1001">
            <v>1773.2249999999999</v>
          </cell>
          <cell r="N1001">
            <v>1773</v>
          </cell>
          <cell r="O1001">
            <v>6.4999999999999947</v>
          </cell>
        </row>
        <row r="1002">
          <cell r="A1002">
            <v>90000607</v>
          </cell>
          <cell r="B1002" t="str">
            <v>Измерение воздушного ультразвука</v>
          </cell>
          <cell r="C1002">
            <v>545</v>
          </cell>
          <cell r="D1002">
            <v>2</v>
          </cell>
          <cell r="E1002">
            <v>191.60231999999999</v>
          </cell>
          <cell r="F1002">
            <v>0</v>
          </cell>
          <cell r="G1002">
            <v>191.60231999999999</v>
          </cell>
          <cell r="H1002">
            <v>65.144788800000001</v>
          </cell>
          <cell r="I1002">
            <v>256.74710879999998</v>
          </cell>
          <cell r="J1002">
            <v>38.512066319999995</v>
          </cell>
          <cell r="K1002">
            <v>295.25917511999995</v>
          </cell>
          <cell r="L1002">
            <v>354.31101014399997</v>
          </cell>
          <cell r="M1002">
            <v>580.42499999999995</v>
          </cell>
          <cell r="N1002">
            <v>580</v>
          </cell>
          <cell r="O1002">
            <v>6.499999999999992</v>
          </cell>
        </row>
        <row r="1003">
          <cell r="A1003">
            <v>90000609</v>
          </cell>
          <cell r="B1003" t="str">
            <v>Измерение освещенности рабочих мест</v>
          </cell>
          <cell r="C1003">
            <v>96</v>
          </cell>
          <cell r="D1003">
            <v>1</v>
          </cell>
          <cell r="E1003">
            <v>95.801159999999996</v>
          </cell>
          <cell r="F1003">
            <v>15.25</v>
          </cell>
          <cell r="G1003">
            <v>111.05116</v>
          </cell>
          <cell r="H1003">
            <v>37.757394400000003</v>
          </cell>
          <cell r="I1003">
            <v>148.80855439999999</v>
          </cell>
          <cell r="J1003">
            <v>22.321283159999997</v>
          </cell>
          <cell r="K1003">
            <v>171.12983756</v>
          </cell>
          <cell r="L1003">
            <v>205.35580507200001</v>
          </cell>
          <cell r="M1003">
            <v>102.24</v>
          </cell>
          <cell r="N1003">
            <v>102</v>
          </cell>
          <cell r="O1003">
            <v>6.4999999999999947</v>
          </cell>
        </row>
        <row r="1004">
          <cell r="A1004">
            <v>90000617</v>
          </cell>
          <cell r="B1004" t="str">
            <v>Измерение уровней искусственной освещенности (за пределами регламентированного рабочего дня)</v>
          </cell>
          <cell r="C1004">
            <v>144</v>
          </cell>
          <cell r="D1004">
            <v>1</v>
          </cell>
          <cell r="E1004">
            <v>95.801159999999996</v>
          </cell>
          <cell r="F1004">
            <v>0</v>
          </cell>
          <cell r="G1004">
            <v>95.801159999999996</v>
          </cell>
          <cell r="H1004">
            <v>32.5723944</v>
          </cell>
          <cell r="I1004">
            <v>128.37355439999999</v>
          </cell>
          <cell r="J1004">
            <v>19.256033159999998</v>
          </cell>
          <cell r="K1004">
            <v>147.62958755999998</v>
          </cell>
          <cell r="L1004">
            <v>177.15550507199998</v>
          </cell>
          <cell r="M1004">
            <v>153.36000000000001</v>
          </cell>
          <cell r="N1004">
            <v>153</v>
          </cell>
          <cell r="O1004">
            <v>6.5000000000000098</v>
          </cell>
        </row>
        <row r="1005">
          <cell r="A1005">
            <v>90000611</v>
          </cell>
          <cell r="B1005" t="str">
            <v>Измерение яркости</v>
          </cell>
          <cell r="C1005">
            <v>74</v>
          </cell>
          <cell r="D1005">
            <v>1</v>
          </cell>
          <cell r="E1005">
            <v>95.801159999999996</v>
          </cell>
          <cell r="F1005">
            <v>2.0299999999999998</v>
          </cell>
          <cell r="G1005">
            <v>97.831159999999997</v>
          </cell>
          <cell r="H1005">
            <v>33.262594400000005</v>
          </cell>
          <cell r="I1005">
            <v>131.09375439999999</v>
          </cell>
          <cell r="J1005">
            <v>19.664063159999998</v>
          </cell>
          <cell r="K1005">
            <v>150.75781755999998</v>
          </cell>
          <cell r="L1005">
            <v>180.90938107199997</v>
          </cell>
          <cell r="M1005">
            <v>78.81</v>
          </cell>
          <cell r="N1005">
            <v>79</v>
          </cell>
          <cell r="O1005">
            <v>6.5000000000000027</v>
          </cell>
        </row>
        <row r="1006">
          <cell r="A1006">
            <v>90000612</v>
          </cell>
          <cell r="B1006" t="str">
            <v>Измерение пульсации</v>
          </cell>
          <cell r="C1006">
            <v>74</v>
          </cell>
          <cell r="D1006">
            <v>1</v>
          </cell>
          <cell r="E1006">
            <v>95.801159999999996</v>
          </cell>
          <cell r="F1006">
            <v>5.08</v>
          </cell>
          <cell r="G1006">
            <v>100.88115999999999</v>
          </cell>
          <cell r="H1006">
            <v>34.299594400000004</v>
          </cell>
          <cell r="I1006">
            <v>135.18075440000001</v>
          </cell>
          <cell r="J1006">
            <v>20.277113160000003</v>
          </cell>
          <cell r="K1006">
            <v>155.45786756000001</v>
          </cell>
          <cell r="L1006">
            <v>186.54944107200001</v>
          </cell>
          <cell r="M1006">
            <v>78.81</v>
          </cell>
          <cell r="N1006">
            <v>79</v>
          </cell>
          <cell r="O1006">
            <v>6.5000000000000027</v>
          </cell>
        </row>
        <row r="1007">
          <cell r="A1007">
            <v>90000613</v>
          </cell>
          <cell r="B1007" t="str">
            <v>Измерение максимального уровня звукового давления</v>
          </cell>
          <cell r="C1007">
            <v>599</v>
          </cell>
          <cell r="D1007">
            <v>2</v>
          </cell>
          <cell r="E1007">
            <v>191.60231999999999</v>
          </cell>
          <cell r="F1007">
            <v>0</v>
          </cell>
          <cell r="G1007">
            <v>191.60231999999999</v>
          </cell>
          <cell r="H1007">
            <v>65.144788800000001</v>
          </cell>
          <cell r="I1007">
            <v>256.74710879999998</v>
          </cell>
          <cell r="J1007">
            <v>38.512066319999995</v>
          </cell>
          <cell r="K1007">
            <v>295.25917511999995</v>
          </cell>
          <cell r="L1007">
            <v>354.31101014399997</v>
          </cell>
          <cell r="M1007">
            <v>637.93499999999995</v>
          </cell>
          <cell r="N1007">
            <v>638</v>
          </cell>
          <cell r="O1007">
            <v>6.4999999999999902</v>
          </cell>
        </row>
        <row r="1008">
          <cell r="A1008">
            <v>90000614</v>
          </cell>
          <cell r="B1008" t="str">
            <v>Измерение уровня шума по среднегеометрическим частотам (спектральный-постоянный)</v>
          </cell>
          <cell r="C1008">
            <v>599</v>
          </cell>
          <cell r="D1008">
            <v>1.5</v>
          </cell>
          <cell r="E1008">
            <v>143.70174</v>
          </cell>
          <cell r="F1008">
            <v>0</v>
          </cell>
          <cell r="G1008">
            <v>143.70174</v>
          </cell>
          <cell r="H1008">
            <v>48.858591600000004</v>
          </cell>
          <cell r="I1008">
            <v>192.56033160000001</v>
          </cell>
          <cell r="J1008">
            <v>28.884049740000002</v>
          </cell>
          <cell r="K1008">
            <v>221.44438134000001</v>
          </cell>
          <cell r="L1008">
            <v>265.73325760800003</v>
          </cell>
          <cell r="M1008">
            <v>637.93499999999995</v>
          </cell>
          <cell r="N1008">
            <v>638</v>
          </cell>
          <cell r="O1008">
            <v>6.4999999999999902</v>
          </cell>
        </row>
        <row r="1009">
          <cell r="A1009">
            <v>90000103</v>
          </cell>
          <cell r="B1009" t="str">
            <v>Измерение локальной вибрации</v>
          </cell>
          <cell r="C1009">
            <v>621</v>
          </cell>
          <cell r="D1009">
            <v>2</v>
          </cell>
          <cell r="E1009">
            <v>191.60231999999999</v>
          </cell>
          <cell r="F1009">
            <v>0</v>
          </cell>
          <cell r="G1009">
            <v>191.60231999999999</v>
          </cell>
          <cell r="H1009">
            <v>65.144788800000001</v>
          </cell>
          <cell r="I1009">
            <v>256.74710879999998</v>
          </cell>
          <cell r="J1009">
            <v>38.512066319999995</v>
          </cell>
          <cell r="K1009">
            <v>295.25917511999995</v>
          </cell>
          <cell r="L1009">
            <v>354.31101014399997</v>
          </cell>
          <cell r="M1009">
            <v>661.36500000000001</v>
          </cell>
          <cell r="N1009">
            <v>661</v>
          </cell>
          <cell r="O1009">
            <v>6.5000000000000018</v>
          </cell>
        </row>
        <row r="1010">
          <cell r="A1010">
            <v>90000645</v>
          </cell>
          <cell r="B1010" t="str">
            <v>Измерение микроклиматических параметров производственной среды</v>
          </cell>
          <cell r="C1010">
            <v>127</v>
          </cell>
          <cell r="D1010">
            <v>3</v>
          </cell>
          <cell r="E1010">
            <v>287.40348</v>
          </cell>
          <cell r="F1010">
            <v>48.78</v>
          </cell>
          <cell r="G1010">
            <v>336.18348000000003</v>
          </cell>
          <cell r="H1010">
            <v>114.30238320000002</v>
          </cell>
          <cell r="I1010">
            <v>450.48586320000004</v>
          </cell>
          <cell r="J1010">
            <v>67.572879479999997</v>
          </cell>
          <cell r="K1010">
            <v>518.05874268000002</v>
          </cell>
          <cell r="L1010">
            <v>621.67049121600007</v>
          </cell>
          <cell r="M1010">
            <v>135.255</v>
          </cell>
          <cell r="N1010">
            <v>135</v>
          </cell>
          <cell r="O1010">
            <v>6.4999999999999964</v>
          </cell>
        </row>
        <row r="1011">
          <cell r="A1011">
            <v>90000647</v>
          </cell>
          <cell r="B1011" t="str">
            <v>Измерение инфразвука</v>
          </cell>
          <cell r="C1011">
            <v>549</v>
          </cell>
          <cell r="D1011">
            <v>2</v>
          </cell>
          <cell r="E1011">
            <v>191.60231999999999</v>
          </cell>
          <cell r="F1011">
            <v>0</v>
          </cell>
          <cell r="G1011">
            <v>191.60231999999999</v>
          </cell>
          <cell r="H1011">
            <v>65.144788800000001</v>
          </cell>
          <cell r="I1011">
            <v>256.74710879999998</v>
          </cell>
          <cell r="J1011">
            <v>38.512066319999995</v>
          </cell>
          <cell r="K1011">
            <v>295.25917511999995</v>
          </cell>
          <cell r="L1011">
            <v>354.31101014399997</v>
          </cell>
          <cell r="M1011">
            <v>584.68499999999995</v>
          </cell>
          <cell r="N1011">
            <v>585</v>
          </cell>
          <cell r="O1011">
            <v>6.4999999999999902</v>
          </cell>
        </row>
        <row r="1012">
          <cell r="A1012">
            <v>90000095</v>
          </cell>
          <cell r="B1012" t="str">
            <v>Измерение инфразвука</v>
          </cell>
          <cell r="C1012">
            <v>7115</v>
          </cell>
          <cell r="D1012">
            <v>25</v>
          </cell>
          <cell r="E1012">
            <v>2395.029</v>
          </cell>
          <cell r="F1012">
            <v>1</v>
          </cell>
          <cell r="G1012">
            <v>2396.029</v>
          </cell>
          <cell r="H1012">
            <v>814.6498600000001</v>
          </cell>
          <cell r="I1012">
            <v>3210.67886</v>
          </cell>
          <cell r="J1012">
            <v>481.60182899999995</v>
          </cell>
          <cell r="K1012">
            <v>3692.2806890000002</v>
          </cell>
          <cell r="L1012">
            <v>4430.7368268</v>
          </cell>
          <cell r="M1012">
            <v>7577.4750000000004</v>
          </cell>
          <cell r="N1012">
            <v>7577</v>
          </cell>
          <cell r="O1012">
            <v>6.5000000000000053</v>
          </cell>
        </row>
        <row r="1013">
          <cell r="A1013">
            <v>90000649</v>
          </cell>
          <cell r="B1013" t="str">
            <v>Измерение магнитной индукции постоянного магнитного поля</v>
          </cell>
          <cell r="C1013">
            <v>442</v>
          </cell>
          <cell r="D1013">
            <v>1.5</v>
          </cell>
          <cell r="E1013">
            <v>143.70174</v>
          </cell>
          <cell r="F1013">
            <v>0</v>
          </cell>
          <cell r="G1013">
            <v>143.70174</v>
          </cell>
          <cell r="H1013">
            <v>48.858591600000004</v>
          </cell>
          <cell r="I1013">
            <v>192.56033160000001</v>
          </cell>
          <cell r="J1013">
            <v>28.884049740000002</v>
          </cell>
          <cell r="K1013">
            <v>221.44438134000001</v>
          </cell>
          <cell r="L1013">
            <v>265.73325760800003</v>
          </cell>
          <cell r="M1013">
            <v>470.73</v>
          </cell>
          <cell r="N1013">
            <v>471</v>
          </cell>
          <cell r="O1013">
            <v>6.5000000000000044</v>
          </cell>
        </row>
        <row r="1014">
          <cell r="A1014">
            <v>90000650</v>
          </cell>
          <cell r="B1014" t="str">
            <v>Измерение магнитной индукции геомагнитного и гипомагнитного полей</v>
          </cell>
          <cell r="C1014">
            <v>739</v>
          </cell>
          <cell r="D1014">
            <v>2.5</v>
          </cell>
          <cell r="E1014">
            <v>239.50289999999998</v>
          </cell>
          <cell r="F1014">
            <v>0</v>
          </cell>
          <cell r="G1014">
            <v>239.50289999999998</v>
          </cell>
          <cell r="H1014">
            <v>81.430986000000004</v>
          </cell>
          <cell r="I1014">
            <v>320.93388599999997</v>
          </cell>
          <cell r="J1014">
            <v>48.140082899999996</v>
          </cell>
          <cell r="K1014">
            <v>369.07396889999995</v>
          </cell>
          <cell r="L1014">
            <v>442.88876267999996</v>
          </cell>
          <cell r="M1014">
            <v>787.03499999999997</v>
          </cell>
          <cell r="N1014">
            <v>787</v>
          </cell>
          <cell r="O1014">
            <v>6.4999999999999964</v>
          </cell>
        </row>
        <row r="1015">
          <cell r="A1015">
            <v>90000101</v>
          </cell>
          <cell r="B1015" t="str">
            <v>Измерение температуры поверхностей</v>
          </cell>
          <cell r="C1015">
            <v>177</v>
          </cell>
          <cell r="D1015">
            <v>1</v>
          </cell>
          <cell r="E1015">
            <v>95.801159999999996</v>
          </cell>
          <cell r="F1015">
            <v>0</v>
          </cell>
          <cell r="G1015">
            <v>95.801159999999996</v>
          </cell>
          <cell r="H1015">
            <v>32.5723944</v>
          </cell>
          <cell r="I1015">
            <v>128.37355439999999</v>
          </cell>
          <cell r="J1015">
            <v>19.256033159999998</v>
          </cell>
          <cell r="K1015">
            <v>147.62958755999998</v>
          </cell>
          <cell r="L1015">
            <v>177.15550507199998</v>
          </cell>
          <cell r="M1015">
            <v>188.505</v>
          </cell>
          <cell r="N1015">
            <v>189</v>
          </cell>
          <cell r="O1015"/>
        </row>
        <row r="1016">
          <cell r="A1016">
            <v>90000619</v>
          </cell>
          <cell r="B1016" t="str">
            <v>Измерение индекса тепловой нагрузки среды (ТНС)</v>
          </cell>
          <cell r="C1016">
            <v>358</v>
          </cell>
          <cell r="D1016">
            <v>1.5</v>
          </cell>
          <cell r="E1016">
            <v>143.70174</v>
          </cell>
          <cell r="F1016">
            <v>0</v>
          </cell>
          <cell r="G1016">
            <v>143.70174</v>
          </cell>
          <cell r="H1016">
            <v>48.858591600000004</v>
          </cell>
          <cell r="I1016">
            <v>192.56033160000001</v>
          </cell>
          <cell r="J1016">
            <v>28.884049740000002</v>
          </cell>
          <cell r="K1016">
            <v>221.44438134000001</v>
          </cell>
          <cell r="L1016">
            <v>265.73325760800003</v>
          </cell>
          <cell r="M1016">
            <v>381.27</v>
          </cell>
          <cell r="N1016">
            <v>381</v>
          </cell>
          <cell r="O1016">
            <v>6.4999999999999947</v>
          </cell>
        </row>
        <row r="1017">
          <cell r="A1017">
            <v>90000620</v>
          </cell>
          <cell r="B1017" t="str">
            <v>Измерение электромагнитного поля от ЛЭП  промышленной  частоты  50Гц</v>
          </cell>
          <cell r="C1017">
            <v>647</v>
          </cell>
          <cell r="D1017">
            <v>2</v>
          </cell>
          <cell r="E1017">
            <v>191.60231999999999</v>
          </cell>
          <cell r="F1017">
            <v>120.33</v>
          </cell>
          <cell r="G1017">
            <v>311.93232</v>
          </cell>
          <cell r="H1017">
            <v>106.05698880000001</v>
          </cell>
          <cell r="I1017">
            <v>417.9893088</v>
          </cell>
          <cell r="J1017">
            <v>62.698396320000001</v>
          </cell>
          <cell r="K1017">
            <v>480.68770512000003</v>
          </cell>
          <cell r="L1017">
            <v>576.82524614400006</v>
          </cell>
          <cell r="M1017">
            <v>689.05499999999995</v>
          </cell>
          <cell r="N1017">
            <v>689</v>
          </cell>
          <cell r="O1017">
            <v>6.499999999999992</v>
          </cell>
        </row>
        <row r="1018">
          <cell r="A1018">
            <v>90000104</v>
          </cell>
          <cell r="B1018" t="str">
            <v>Измерение электростатического поля</v>
          </cell>
          <cell r="C1018">
            <v>133</v>
          </cell>
          <cell r="D1018">
            <v>0.5</v>
          </cell>
          <cell r="E1018">
            <v>47.900579999999998</v>
          </cell>
          <cell r="F1018">
            <v>30.49</v>
          </cell>
          <cell r="G1018">
            <v>78.39058</v>
          </cell>
          <cell r="H1018">
            <v>26.652797200000002</v>
          </cell>
          <cell r="I1018">
            <v>105.04337720000001</v>
          </cell>
          <cell r="J1018">
            <v>15.75650658</v>
          </cell>
          <cell r="K1018">
            <v>120.79988378000002</v>
          </cell>
          <cell r="L1018">
            <v>144.95986053600001</v>
          </cell>
          <cell r="M1018">
            <v>141.64500000000001</v>
          </cell>
          <cell r="N1018">
            <v>142</v>
          </cell>
          <cell r="O1018">
            <v>6.5000000000000071</v>
          </cell>
        </row>
        <row r="1019">
          <cell r="A1019">
            <v>90000105</v>
          </cell>
          <cell r="B1019" t="str">
            <v>Измерение напряженности электромагнитного поля по магнитной составляющей и электрической составляющей на рабочем месте с ПЭВМ</v>
          </cell>
          <cell r="C1019">
            <v>545</v>
          </cell>
          <cell r="D1019">
            <v>1.5</v>
          </cell>
          <cell r="E1019">
            <v>143.70174</v>
          </cell>
          <cell r="F1019">
            <v>0</v>
          </cell>
          <cell r="G1019">
            <v>143.70174</v>
          </cell>
          <cell r="H1019">
            <v>48.858591600000004</v>
          </cell>
          <cell r="I1019">
            <v>192.56033160000001</v>
          </cell>
          <cell r="J1019">
            <v>28.884049740000002</v>
          </cell>
          <cell r="K1019">
            <v>221.44438134000001</v>
          </cell>
          <cell r="L1019">
            <v>265.73325760800003</v>
          </cell>
          <cell r="M1019">
            <v>580.42499999999995</v>
          </cell>
          <cell r="N1019">
            <v>800</v>
          </cell>
          <cell r="O1019">
            <v>6.499999999999992</v>
          </cell>
        </row>
        <row r="1020">
          <cell r="A1020">
            <v>90000626</v>
          </cell>
          <cell r="B1020" t="str">
            <v>Измерение магнитного поля промышленной частоты 50 Гц в производственных помещениях</v>
          </cell>
          <cell r="C1020">
            <v>417</v>
          </cell>
          <cell r="D1020">
            <v>2</v>
          </cell>
          <cell r="E1020">
            <v>191.60231999999999</v>
          </cell>
          <cell r="F1020">
            <v>20.329999999999998</v>
          </cell>
          <cell r="G1020">
            <v>211.93232</v>
          </cell>
          <cell r="H1020">
            <v>72.056988800000013</v>
          </cell>
          <cell r="I1020">
            <v>283.9893088</v>
          </cell>
          <cell r="J1020">
            <v>42.598396319999999</v>
          </cell>
          <cell r="K1020">
            <v>326.58770512000001</v>
          </cell>
          <cell r="L1020">
            <v>391.90524614399999</v>
          </cell>
          <cell r="M1020">
            <v>444.10500000000002</v>
          </cell>
          <cell r="N1020">
            <v>444</v>
          </cell>
          <cell r="O1020">
            <v>6.5000000000000044</v>
          </cell>
        </row>
        <row r="1021">
          <cell r="A1021">
            <v>90000102</v>
          </cell>
          <cell r="B1021" t="str">
            <v>Измерение электромагнитного поля промышленной частоты (50Гц) в помещениях</v>
          </cell>
          <cell r="C1021">
            <v>842</v>
          </cell>
          <cell r="D1021">
            <v>2</v>
          </cell>
          <cell r="E1021">
            <v>191.60231999999999</v>
          </cell>
          <cell r="F1021">
            <v>0</v>
          </cell>
          <cell r="G1021">
            <v>191.60231999999999</v>
          </cell>
          <cell r="H1021">
            <v>65.144788800000001</v>
          </cell>
          <cell r="I1021">
            <v>256.74710879999998</v>
          </cell>
          <cell r="J1021">
            <v>38.512066319999995</v>
          </cell>
          <cell r="K1021">
            <v>295.25917511999995</v>
          </cell>
          <cell r="L1021">
            <v>354.31101014399997</v>
          </cell>
          <cell r="M1021">
            <v>896.73</v>
          </cell>
          <cell r="N1021">
            <v>897</v>
          </cell>
          <cell r="O1021">
            <v>6.5000000000000018</v>
          </cell>
        </row>
        <row r="1022">
          <cell r="A1022">
            <v>90000631</v>
          </cell>
          <cell r="B1022" t="str">
            <v>Измерение уровней ионных состояний воздуха помещений</v>
          </cell>
          <cell r="C1022">
            <v>203</v>
          </cell>
          <cell r="D1022">
            <v>1</v>
          </cell>
          <cell r="E1022">
            <v>95.801159999999996</v>
          </cell>
          <cell r="F1022">
            <v>15.25</v>
          </cell>
          <cell r="G1022">
            <v>111.05116</v>
          </cell>
          <cell r="H1022">
            <v>37.757394400000003</v>
          </cell>
          <cell r="I1022">
            <v>148.80855439999999</v>
          </cell>
          <cell r="J1022">
            <v>22.321283159999997</v>
          </cell>
          <cell r="K1022">
            <v>171.12983756</v>
          </cell>
          <cell r="L1022">
            <v>205.35580507200001</v>
          </cell>
          <cell r="M1022">
            <v>216.19499999999999</v>
          </cell>
          <cell r="N1022">
            <v>216</v>
          </cell>
          <cell r="O1022">
            <v>6.4999999999999964</v>
          </cell>
        </row>
        <row r="1023">
          <cell r="A1023">
            <v>90000094</v>
          </cell>
          <cell r="B1023" t="str">
            <v>Измерение ЭМП в производственных помещениях и на селитебной территории от ЗССС (1 точка)</v>
          </cell>
          <cell r="C1023">
            <v>1925</v>
          </cell>
          <cell r="D1023">
            <v>5</v>
          </cell>
          <cell r="E1023">
            <v>479.00579999999997</v>
          </cell>
          <cell r="F1023">
            <v>1</v>
          </cell>
          <cell r="G1023">
            <v>480.00579999999997</v>
          </cell>
          <cell r="H1023">
            <v>163.20197200000001</v>
          </cell>
          <cell r="I1023">
            <v>643.20777199999998</v>
          </cell>
          <cell r="J1023">
            <v>96.481165799999999</v>
          </cell>
          <cell r="K1023">
            <v>739.68893779999996</v>
          </cell>
          <cell r="L1023">
            <v>887.62672535999991</v>
          </cell>
          <cell r="M1023">
            <v>2050.125</v>
          </cell>
          <cell r="N1023">
            <v>2050</v>
          </cell>
          <cell r="O1023">
            <v>6.5</v>
          </cell>
        </row>
        <row r="1024">
          <cell r="A1024">
            <v>90000643</v>
          </cell>
          <cell r="B1024" t="str">
            <v>Измерение электромагнитного поля от ЛЭП промышленной частоты (50Гц) селитебной территории</v>
          </cell>
          <cell r="C1024">
            <v>1027</v>
          </cell>
          <cell r="D1024">
            <v>2</v>
          </cell>
          <cell r="E1024">
            <v>191.60231999999999</v>
          </cell>
          <cell r="F1024">
            <v>0</v>
          </cell>
          <cell r="G1024">
            <v>191.60231999999999</v>
          </cell>
          <cell r="H1024">
            <v>65.144788800000001</v>
          </cell>
          <cell r="I1024">
            <v>256.74710879999998</v>
          </cell>
          <cell r="J1024">
            <v>38.512066319999995</v>
          </cell>
          <cell r="K1024">
            <v>295.25917511999995</v>
          </cell>
          <cell r="L1024">
            <v>354.31101014399997</v>
          </cell>
          <cell r="M1024">
            <v>1093.7550000000001</v>
          </cell>
          <cell r="N1024">
            <v>1094</v>
          </cell>
          <cell r="O1024">
            <v>6.5000000000000098</v>
          </cell>
        </row>
        <row r="1025">
          <cell r="A1025">
            <v>90000093</v>
          </cell>
          <cell r="B1025" t="str">
            <v>Измерение напряженности электромагнитного поля от передающего радиотехнического объекта в производственных помещениях (1 точка)</v>
          </cell>
          <cell r="C1025">
            <v>920</v>
          </cell>
          <cell r="D1025">
            <v>5</v>
          </cell>
          <cell r="E1025">
            <v>479.00579999999997</v>
          </cell>
          <cell r="F1025">
            <v>2</v>
          </cell>
          <cell r="G1025">
            <v>481.00579999999997</v>
          </cell>
          <cell r="H1025">
            <v>163.54197199999999</v>
          </cell>
          <cell r="I1025">
            <v>644.5477719999999</v>
          </cell>
          <cell r="J1025">
            <v>96.682165799999979</v>
          </cell>
          <cell r="K1025">
            <v>741.2299377999999</v>
          </cell>
          <cell r="L1025">
            <v>889.47592535999991</v>
          </cell>
          <cell r="M1025">
            <v>979.8</v>
          </cell>
          <cell r="N1025">
            <v>980</v>
          </cell>
          <cell r="O1025">
            <v>6.4999999999999947</v>
          </cell>
        </row>
        <row r="1026">
          <cell r="A1026">
            <v>90000092</v>
          </cell>
          <cell r="B1026" t="str">
            <v>Измерение напряженности электромагнитного поля от передающего радиотехнического объекта на селитебной территории (1 точка)</v>
          </cell>
          <cell r="C1026">
            <v>952</v>
          </cell>
          <cell r="D1026">
            <v>5</v>
          </cell>
          <cell r="E1026">
            <v>479.00579999999997</v>
          </cell>
          <cell r="F1026">
            <v>3</v>
          </cell>
          <cell r="G1026">
            <v>482.00579999999997</v>
          </cell>
          <cell r="H1026">
            <v>163.88197199999999</v>
          </cell>
          <cell r="I1026">
            <v>645.88777199999993</v>
          </cell>
          <cell r="J1026">
            <v>96.883165799999986</v>
          </cell>
          <cell r="K1026">
            <v>742.77093779999996</v>
          </cell>
          <cell r="L1026">
            <v>891.3251253599999</v>
          </cell>
          <cell r="M1026">
            <v>1013.88</v>
          </cell>
          <cell r="N1026">
            <v>1014</v>
          </cell>
          <cell r="O1026">
            <v>6.4999999999999991</v>
          </cell>
        </row>
        <row r="1027">
          <cell r="A1027">
            <v>90000091</v>
          </cell>
          <cell r="B1027" t="str">
            <v>Измерение плотности потока энергии от передающего радиотехнического объекта в помещениях (1 точка)</v>
          </cell>
          <cell r="C1027">
            <v>1235</v>
          </cell>
          <cell r="D1027">
            <v>5</v>
          </cell>
          <cell r="E1027">
            <v>479.00579999999997</v>
          </cell>
          <cell r="F1027">
            <v>4</v>
          </cell>
          <cell r="G1027">
            <v>483.00579999999997</v>
          </cell>
          <cell r="H1027">
            <v>164.22197199999999</v>
          </cell>
          <cell r="I1027">
            <v>647.22777199999996</v>
          </cell>
          <cell r="J1027">
            <v>97.084165799999994</v>
          </cell>
          <cell r="K1027">
            <v>744.3119377999999</v>
          </cell>
          <cell r="L1027">
            <v>893.1743253599999</v>
          </cell>
          <cell r="M1027">
            <v>1315.2750000000001</v>
          </cell>
          <cell r="N1027">
            <v>1315</v>
          </cell>
          <cell r="O1027">
            <v>6.5000000000000071</v>
          </cell>
        </row>
        <row r="1028">
          <cell r="A1028">
            <v>90000090</v>
          </cell>
          <cell r="B1028" t="str">
            <v>Измерение плотности потока энергии от передающего радиотехнического объекта на территории (1 точка)</v>
          </cell>
          <cell r="C1028">
            <v>1027</v>
          </cell>
          <cell r="D1028">
            <v>5</v>
          </cell>
          <cell r="E1028">
            <v>479.00579999999997</v>
          </cell>
          <cell r="F1028">
            <v>5</v>
          </cell>
          <cell r="G1028">
            <v>484.00579999999997</v>
          </cell>
          <cell r="H1028">
            <v>164.561972</v>
          </cell>
          <cell r="I1028">
            <v>648.56777199999999</v>
          </cell>
          <cell r="J1028">
            <v>97.285165800000001</v>
          </cell>
          <cell r="K1028">
            <v>745.85293779999995</v>
          </cell>
          <cell r="L1028">
            <v>895.02352535999989</v>
          </cell>
          <cell r="M1028">
            <v>1093.7550000000001</v>
          </cell>
          <cell r="N1028">
            <v>1094</v>
          </cell>
          <cell r="O1028">
            <v>6.5000000000000098</v>
          </cell>
        </row>
        <row r="1029">
          <cell r="A1029">
            <v>90000641</v>
          </cell>
          <cell r="B1029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29">
            <v>1027</v>
          </cell>
          <cell r="D1029">
            <v>2</v>
          </cell>
          <cell r="E1029">
            <v>191.60231999999999</v>
          </cell>
          <cell r="F1029">
            <v>0</v>
          </cell>
          <cell r="G1029">
            <v>191.60231999999999</v>
          </cell>
          <cell r="H1029">
            <v>65.144788800000001</v>
          </cell>
          <cell r="I1029">
            <v>256.74710879999998</v>
          </cell>
          <cell r="J1029">
            <v>38.512066319999995</v>
          </cell>
          <cell r="K1029">
            <v>295.25917511999995</v>
          </cell>
          <cell r="L1029">
            <v>354.31101014399997</v>
          </cell>
          <cell r="M1029">
            <v>1093.7550000000001</v>
          </cell>
          <cell r="N1029">
            <v>1094</v>
          </cell>
          <cell r="O1029">
            <v>6.5000000000000098</v>
          </cell>
        </row>
        <row r="1030">
          <cell r="A1030">
            <v>90000642</v>
          </cell>
          <cell r="B1030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30">
            <v>1027</v>
          </cell>
          <cell r="D1030">
            <v>2</v>
          </cell>
          <cell r="E1030">
            <v>191.60231999999999</v>
          </cell>
          <cell r="F1030">
            <v>0</v>
          </cell>
          <cell r="G1030">
            <v>191.60231999999999</v>
          </cell>
          <cell r="H1030">
            <v>65.144788800000001</v>
          </cell>
          <cell r="I1030">
            <v>256.74710879999998</v>
          </cell>
          <cell r="J1030">
            <v>38.512066319999995</v>
          </cell>
          <cell r="K1030">
            <v>295.25917511999995</v>
          </cell>
          <cell r="L1030">
            <v>354.31101014399997</v>
          </cell>
          <cell r="M1030">
            <v>1093.7550000000001</v>
          </cell>
          <cell r="N1030">
            <v>1094</v>
          </cell>
          <cell r="O1030">
            <v>6.5000000000000098</v>
          </cell>
        </row>
        <row r="1031">
          <cell r="A1031">
            <v>90000644</v>
          </cell>
          <cell r="B1031" t="str">
            <v>Измерение плотности потока мощности ЭМП  от микроволновой печи (диапазон частот от 300 МГц до 700 ГГц) (1 точка)</v>
          </cell>
          <cell r="C1031">
            <v>604</v>
          </cell>
          <cell r="D1031">
            <v>2</v>
          </cell>
          <cell r="E1031">
            <v>191.60231999999999</v>
          </cell>
          <cell r="F1031">
            <v>0</v>
          </cell>
          <cell r="G1031">
            <v>191.60231999999999</v>
          </cell>
          <cell r="H1031">
            <v>65.144788800000001</v>
          </cell>
          <cell r="I1031">
            <v>256.74710879999998</v>
          </cell>
          <cell r="J1031">
            <v>38.512066319999995</v>
          </cell>
          <cell r="K1031">
            <v>295.25917511999995</v>
          </cell>
          <cell r="L1031">
            <v>354.31101014399997</v>
          </cell>
          <cell r="M1031">
            <v>643.26</v>
          </cell>
          <cell r="N1031">
            <v>643</v>
          </cell>
          <cell r="O1031">
            <v>6.4999999999999991</v>
          </cell>
        </row>
        <row r="1032">
          <cell r="A1032">
            <v>90001301</v>
          </cell>
          <cell r="B1032" t="str">
            <v>Выполнение работ по аттестации, аккредитации промышленной лаборатории с выходом на объект</v>
          </cell>
          <cell r="C1032">
            <v>11047</v>
          </cell>
          <cell r="D1032">
            <v>7</v>
          </cell>
          <cell r="E1032">
            <v>670.60811999999999</v>
          </cell>
          <cell r="F1032">
            <v>0</v>
          </cell>
          <cell r="G1032">
            <v>670.60811999999999</v>
          </cell>
          <cell r="H1032">
            <v>228.00676080000002</v>
          </cell>
          <cell r="I1032">
            <v>898.61488080000004</v>
          </cell>
          <cell r="J1032">
            <v>134.79223211999999</v>
          </cell>
          <cell r="K1032">
            <v>1033.4071129200001</v>
          </cell>
          <cell r="L1032">
            <v>1240.0885355040002</v>
          </cell>
          <cell r="M1032">
            <v>11765.055</v>
          </cell>
          <cell r="N1032">
            <v>11765</v>
          </cell>
          <cell r="O1032">
            <v>6.5000000000000027</v>
          </cell>
        </row>
        <row r="1033">
          <cell r="A1033">
            <v>90001302</v>
          </cell>
          <cell r="B1033" t="str">
            <v>Выполнение работ по аттестации, аккредитации промышленной лаборатории без выхода на объект</v>
          </cell>
          <cell r="C1033">
            <v>6430</v>
          </cell>
          <cell r="D1033">
            <v>6</v>
          </cell>
          <cell r="E1033">
            <v>574.80696</v>
          </cell>
          <cell r="F1033">
            <v>0</v>
          </cell>
          <cell r="G1033">
            <v>574.80696</v>
          </cell>
          <cell r="H1033">
            <v>195.43436640000002</v>
          </cell>
          <cell r="I1033">
            <v>770.24132640000005</v>
          </cell>
          <cell r="J1033">
            <v>115.53619896000001</v>
          </cell>
          <cell r="K1033">
            <v>885.77752536000003</v>
          </cell>
          <cell r="L1033">
            <v>1062.9330304320001</v>
          </cell>
          <cell r="M1033">
            <v>6847.95</v>
          </cell>
          <cell r="N1033">
            <v>6848</v>
          </cell>
          <cell r="O1033">
            <v>6.4999999999999973</v>
          </cell>
        </row>
        <row r="1034">
          <cell r="A1034">
            <v>90001303</v>
          </cell>
          <cell r="B1034" t="str">
            <v>Подготовка одной контрольной задачи</v>
          </cell>
          <cell r="C1034">
            <v>3852</v>
          </cell>
          <cell r="D1034">
            <v>20</v>
          </cell>
          <cell r="E1034">
            <v>1916.0231999999999</v>
          </cell>
          <cell r="F1034">
            <v>0</v>
          </cell>
          <cell r="G1034">
            <v>1916.0231999999999</v>
          </cell>
          <cell r="H1034">
            <v>651.44788800000003</v>
          </cell>
          <cell r="I1034">
            <v>2567.4710879999998</v>
          </cell>
          <cell r="J1034">
            <v>385.12066319999997</v>
          </cell>
          <cell r="K1034">
            <v>2952.5917511999996</v>
          </cell>
          <cell r="L1034">
            <v>3543.1101014399997</v>
          </cell>
          <cell r="M1034">
            <v>4102.38</v>
          </cell>
          <cell r="N1034">
            <v>4102</v>
          </cell>
          <cell r="O1034">
            <v>6.5000000000000027</v>
          </cell>
        </row>
        <row r="1035">
          <cell r="A1035">
            <v>90000096</v>
          </cell>
          <cell r="B1035" t="str">
            <v xml:space="preserve">Определение электролизуемости материалов </v>
          </cell>
          <cell r="C1035">
            <v>310</v>
          </cell>
          <cell r="D1035">
            <v>1</v>
          </cell>
          <cell r="E1035">
            <v>95.801159999999996</v>
          </cell>
          <cell r="F1035">
            <v>75.25</v>
          </cell>
          <cell r="G1035">
            <v>171.05115999999998</v>
          </cell>
          <cell r="H1035">
            <v>58.157394400000001</v>
          </cell>
          <cell r="I1035">
            <v>229.20855439999997</v>
          </cell>
          <cell r="J1035">
            <v>34.381283159999995</v>
          </cell>
          <cell r="K1035">
            <v>263.58983755999998</v>
          </cell>
          <cell r="L1035">
            <v>316.30780507199995</v>
          </cell>
          <cell r="M1035">
            <v>330.15</v>
          </cell>
          <cell r="N1035">
            <v>330</v>
          </cell>
          <cell r="O1035">
            <v>6.4999999999999929</v>
          </cell>
        </row>
        <row r="1036">
          <cell r="A1036">
            <v>90000097</v>
          </cell>
          <cell r="B1036" t="str">
            <v>Измерение энергетической освещенности в области спектра УФ-А (315-400) нм, УФ-В (280-315)нм, УФ-С (200-280) нм.</v>
          </cell>
          <cell r="C1036">
            <v>395</v>
          </cell>
          <cell r="D1036">
            <v>1.5</v>
          </cell>
          <cell r="E1036">
            <v>143.70174</v>
          </cell>
          <cell r="F1036">
            <v>74.150000000000006</v>
          </cell>
          <cell r="G1036">
            <v>217.85174000000001</v>
          </cell>
          <cell r="H1036">
            <v>74.06959160000001</v>
          </cell>
          <cell r="I1036">
            <v>291.92133160000003</v>
          </cell>
          <cell r="J1036">
            <v>43.788199740000003</v>
          </cell>
          <cell r="K1036">
            <v>335.70953134000001</v>
          </cell>
          <cell r="L1036">
            <v>402.85143760800003</v>
          </cell>
          <cell r="M1036">
            <v>420.67500000000001</v>
          </cell>
          <cell r="N1036">
            <v>421</v>
          </cell>
          <cell r="O1036">
            <v>6.5000000000000027</v>
          </cell>
        </row>
        <row r="1037">
          <cell r="A1037" t="str">
            <v>Учебно-консультационный центр по защите прав потребителей, гигиенического обучения и воспитания населения</v>
          </cell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</row>
        <row r="1038">
          <cell r="A1038">
            <v>12000025</v>
          </cell>
          <cell r="B1038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38">
            <v>330</v>
          </cell>
          <cell r="D1038">
            <v>4</v>
          </cell>
          <cell r="E1038">
            <v>324.82296000000002</v>
          </cell>
          <cell r="F1038">
            <v>0</v>
          </cell>
          <cell r="G1038">
            <v>324.82296000000002</v>
          </cell>
          <cell r="H1038">
            <v>110.43980640000001</v>
          </cell>
          <cell r="I1038">
            <v>435.26276640000003</v>
          </cell>
          <cell r="J1038">
            <v>65.289414960000002</v>
          </cell>
          <cell r="K1038">
            <v>500.55218136000002</v>
          </cell>
          <cell r="L1038">
            <v>600.66261763200009</v>
          </cell>
          <cell r="M1038">
            <v>351.45</v>
          </cell>
          <cell r="N1038">
            <v>350</v>
          </cell>
          <cell r="O1038">
            <v>6.4999999999999964</v>
          </cell>
        </row>
        <row r="1039">
          <cell r="A1039">
            <v>12000027</v>
          </cell>
          <cell r="B1039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39">
            <v>440</v>
          </cell>
          <cell r="D1039">
            <v>4</v>
          </cell>
          <cell r="E1039">
            <v>324.82296000000002</v>
          </cell>
          <cell r="F1039">
            <v>0</v>
          </cell>
          <cell r="G1039">
            <v>324.82296000000002</v>
          </cell>
          <cell r="H1039">
            <v>110.43980640000001</v>
          </cell>
          <cell r="I1039">
            <v>435.26276640000003</v>
          </cell>
          <cell r="J1039">
            <v>65.289414960000002</v>
          </cell>
          <cell r="K1039">
            <v>500.55218136000002</v>
          </cell>
          <cell r="L1039">
            <v>600.66261763200009</v>
          </cell>
          <cell r="M1039">
            <v>468.6</v>
          </cell>
          <cell r="N1039">
            <v>445</v>
          </cell>
          <cell r="O1039">
            <v>6.5000000000000053</v>
          </cell>
        </row>
        <row r="1040">
          <cell r="A1040">
            <v>12000029</v>
          </cell>
          <cell r="B1040" t="str">
            <v>Обучение по проведению производственного радиационного контроля металлолома по 5 часовой программе.</v>
          </cell>
          <cell r="C1040">
            <v>1250</v>
          </cell>
          <cell r="D1040">
            <v>10.5</v>
          </cell>
          <cell r="E1040">
            <v>852.66026999999997</v>
          </cell>
          <cell r="F1040">
            <v>0</v>
          </cell>
          <cell r="G1040">
            <v>852.66026999999997</v>
          </cell>
          <cell r="H1040">
            <v>289.90449180000002</v>
          </cell>
          <cell r="I1040">
            <v>1142.5647618</v>
          </cell>
          <cell r="J1040">
            <v>171.38471426999999</v>
          </cell>
          <cell r="K1040">
            <v>1313.9494760699999</v>
          </cell>
          <cell r="L1040">
            <v>1576.7393712839998</v>
          </cell>
          <cell r="M1040">
            <v>1331.25</v>
          </cell>
          <cell r="N1040">
            <v>1400</v>
          </cell>
          <cell r="O1040">
            <v>6.5</v>
          </cell>
        </row>
        <row r="1041">
          <cell r="A1041">
            <v>12000033</v>
          </cell>
          <cell r="B1041" t="str">
            <v xml:space="preserve">Оформление удостоверений </v>
          </cell>
          <cell r="C1041">
            <v>150</v>
          </cell>
          <cell r="D1041">
            <v>0.05</v>
          </cell>
          <cell r="E1041">
            <v>4.0602870000000006</v>
          </cell>
          <cell r="F1041">
            <v>72.75</v>
          </cell>
          <cell r="G1041">
            <v>76.810287000000002</v>
          </cell>
          <cell r="H1041">
            <v>26.115497580000003</v>
          </cell>
          <cell r="I1041">
            <v>102.92578458</v>
          </cell>
          <cell r="J1041">
            <v>15.438867686999998</v>
          </cell>
          <cell r="K1041">
            <v>118.364652267</v>
          </cell>
          <cell r="L1041">
            <v>142.0375827204</v>
          </cell>
          <cell r="M1041">
            <v>159.75</v>
          </cell>
          <cell r="N1041">
            <v>170</v>
          </cell>
          <cell r="O1041">
            <v>6.5</v>
          </cell>
        </row>
        <row r="1042">
          <cell r="A1042">
            <v>12000034</v>
          </cell>
          <cell r="B1042" t="str">
            <v>Оформление личных медицинских книжек</v>
          </cell>
          <cell r="C1042">
            <v>170</v>
          </cell>
          <cell r="D1042">
            <v>0.05</v>
          </cell>
          <cell r="E1042">
            <v>4.0602870000000006</v>
          </cell>
          <cell r="F1042">
            <v>72.75</v>
          </cell>
          <cell r="G1042">
            <v>76.810287000000002</v>
          </cell>
          <cell r="H1042">
            <v>26.115497580000003</v>
          </cell>
          <cell r="I1042">
            <v>102.92578458</v>
          </cell>
          <cell r="J1042">
            <v>15.438867686999998</v>
          </cell>
          <cell r="K1042">
            <v>118.364652267</v>
          </cell>
          <cell r="L1042">
            <v>142.0375827204</v>
          </cell>
          <cell r="M1042">
            <v>181.05</v>
          </cell>
          <cell r="N1042">
            <v>190</v>
          </cell>
          <cell r="O1042">
            <v>6.5000000000000071</v>
          </cell>
        </row>
        <row r="1043">
          <cell r="A1043">
            <v>12000035</v>
          </cell>
          <cell r="B1043" t="str">
            <v>Защита информации на личной медицинской книжке, удостоверении (внесение 1 голограммы)</v>
          </cell>
          <cell r="C1043">
            <v>45</v>
          </cell>
          <cell r="D1043">
            <v>0.05</v>
          </cell>
          <cell r="E1043">
            <v>4.0602870000000006</v>
          </cell>
          <cell r="F1043">
            <v>18</v>
          </cell>
          <cell r="G1043">
            <v>22.060287000000002</v>
          </cell>
          <cell r="H1043">
            <v>7.5004975800000011</v>
          </cell>
          <cell r="I1043">
            <v>29.560784580000004</v>
          </cell>
          <cell r="J1043">
            <v>4.4341176870000005</v>
          </cell>
          <cell r="K1043">
            <v>33.994902267000001</v>
          </cell>
          <cell r="L1043">
            <v>40.793882720399999</v>
          </cell>
          <cell r="M1043">
            <v>47.924999999999997</v>
          </cell>
          <cell r="N1043">
            <v>50</v>
          </cell>
          <cell r="O1043">
            <v>6.4999999999999929</v>
          </cell>
        </row>
        <row r="1044">
          <cell r="A1044">
            <v>12000051</v>
          </cell>
          <cell r="B1044" t="str">
            <v>Практическая помощь по разделу защиты прав потребителей (за 1 час)</v>
          </cell>
          <cell r="C1044">
            <v>545</v>
          </cell>
          <cell r="D1044">
            <v>1</v>
          </cell>
          <cell r="E1044">
            <v>81.205740000000006</v>
          </cell>
          <cell r="F1044">
            <v>0</v>
          </cell>
          <cell r="G1044">
            <v>81.205740000000006</v>
          </cell>
          <cell r="H1044">
            <v>27.609951600000002</v>
          </cell>
          <cell r="I1044">
            <v>108.81569160000001</v>
          </cell>
          <cell r="J1044">
            <v>16.32235374</v>
          </cell>
          <cell r="K1044">
            <v>125.13804534000001</v>
          </cell>
          <cell r="L1044">
            <v>150.16565440800002</v>
          </cell>
          <cell r="M1044">
            <v>580.42499999999995</v>
          </cell>
          <cell r="N1044">
            <v>580</v>
          </cell>
          <cell r="O1044">
            <v>6.499999999999992</v>
          </cell>
        </row>
        <row r="1045">
          <cell r="A1045">
            <v>12000030</v>
          </cell>
          <cell r="B1045" t="str">
            <v>Обучение работе на стерилизаторах медицинских паровых (автоклавах) по 75 часовой программе.</v>
          </cell>
          <cell r="C1045">
            <v>2900</v>
          </cell>
          <cell r="D1045">
            <v>75</v>
          </cell>
          <cell r="E1045">
            <v>6090.4305000000004</v>
          </cell>
          <cell r="F1045">
            <v>0</v>
          </cell>
          <cell r="G1045">
            <v>6090.4305000000004</v>
          </cell>
          <cell r="H1045">
            <v>2070.7463700000003</v>
          </cell>
          <cell r="I1045">
            <v>8161.1768700000011</v>
          </cell>
          <cell r="J1045">
            <v>1224.1765305000001</v>
          </cell>
          <cell r="K1045">
            <v>9385.353400500002</v>
          </cell>
          <cell r="L1045">
            <v>11262.424080600002</v>
          </cell>
          <cell r="M1045">
            <v>3088.5</v>
          </cell>
          <cell r="N1045">
            <v>3300</v>
          </cell>
          <cell r="O1045">
            <v>6.5</v>
          </cell>
        </row>
        <row r="1046">
          <cell r="A1046">
            <v>12000031</v>
          </cell>
          <cell r="B1046" t="str">
            <v>Обучение дезинфекторов по 75 часовой программе</v>
          </cell>
          <cell r="C1046">
            <v>9900</v>
          </cell>
          <cell r="D1046">
            <v>75</v>
          </cell>
          <cell r="E1046">
            <v>6090.4305000000004</v>
          </cell>
          <cell r="F1046">
            <v>0</v>
          </cell>
          <cell r="G1046">
            <v>6090.4305000000004</v>
          </cell>
          <cell r="H1046">
            <v>2070.7463700000003</v>
          </cell>
          <cell r="I1046">
            <v>8161.1768700000011</v>
          </cell>
          <cell r="J1046">
            <v>1224.1765305000001</v>
          </cell>
          <cell r="K1046">
            <v>9385.353400500002</v>
          </cell>
          <cell r="L1046">
            <v>11262.424080600002</v>
          </cell>
          <cell r="M1046">
            <v>10543.5</v>
          </cell>
          <cell r="N1046">
            <v>11300</v>
          </cell>
          <cell r="O1046">
            <v>6.5</v>
          </cell>
        </row>
        <row r="1047">
          <cell r="A1047">
            <v>12000036</v>
          </cell>
          <cell r="B1047" t="str">
            <v xml:space="preserve">Регистрация и выдача личных медицинских книжек, удостоверений, резулатов аттестации профессиональной подготовки и обучения. </v>
          </cell>
          <cell r="C1047">
            <v>80</v>
          </cell>
          <cell r="D1047">
            <v>0.17</v>
          </cell>
          <cell r="E1047">
            <v>13.804975800000001</v>
          </cell>
          <cell r="F1047">
            <v>0</v>
          </cell>
          <cell r="G1047">
            <v>13.804975800000001</v>
          </cell>
          <cell r="H1047">
            <v>4.6936917720000011</v>
          </cell>
          <cell r="I1047">
            <v>18.498667572000002</v>
          </cell>
          <cell r="J1047">
            <v>2.7748001358000001</v>
          </cell>
          <cell r="K1047">
            <v>21.273467707800002</v>
          </cell>
          <cell r="L1047">
            <v>25.528161249360004</v>
          </cell>
          <cell r="M1047">
            <v>85.2</v>
          </cell>
          <cell r="N1047">
            <v>90</v>
          </cell>
          <cell r="O1047">
            <v>6.5000000000000027</v>
          </cell>
        </row>
        <row r="1048">
          <cell r="A1048">
            <v>12000043</v>
          </cell>
          <cell r="B1048" t="str">
            <v>Оттиск одного листа методической литературы формата А-4 ( с двух сторон).</v>
          </cell>
          <cell r="C1048">
            <v>8</v>
          </cell>
          <cell r="D1048">
            <v>2.5000000000000001E-2</v>
          </cell>
          <cell r="E1048">
            <v>2.0301435000000003</v>
          </cell>
          <cell r="F1048">
            <v>2.5</v>
          </cell>
          <cell r="G1048">
            <v>4.5301435000000003</v>
          </cell>
          <cell r="H1048">
            <v>1.5402487900000001</v>
          </cell>
          <cell r="I1048">
            <v>6.0703922900000009</v>
          </cell>
          <cell r="J1048">
            <v>0.91055884350000005</v>
          </cell>
          <cell r="K1048">
            <v>6.9809511335000014</v>
          </cell>
          <cell r="L1048">
            <v>8.3771413602000013</v>
          </cell>
          <cell r="M1048">
            <v>8.52</v>
          </cell>
          <cell r="N1048">
            <v>8</v>
          </cell>
          <cell r="O1048">
            <v>6.4999999999999947</v>
          </cell>
        </row>
        <row r="1049">
          <cell r="A1049" t="str">
            <v>Отдел эпидемиологии</v>
          </cell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</row>
        <row r="1050">
          <cell r="A1050">
            <v>21000028</v>
          </cell>
          <cell r="B1050" t="str">
            <v>Энтомологическое обследование территории за чертой города методом сбора клещей, исследование материала на площади 1га (1 кратно)</v>
          </cell>
          <cell r="C1050">
            <v>0</v>
          </cell>
          <cell r="D1050">
            <v>1</v>
          </cell>
          <cell r="E1050">
            <v>74.057760000000002</v>
          </cell>
          <cell r="F1050">
            <v>921</v>
          </cell>
          <cell r="G1050">
            <v>995.05776000000003</v>
          </cell>
          <cell r="H1050">
            <v>338.31963840000003</v>
          </cell>
          <cell r="I1050">
            <v>1333.3773983999999</v>
          </cell>
          <cell r="J1050">
            <v>200.00660975999998</v>
          </cell>
          <cell r="K1050">
            <v>1533.3840081599999</v>
          </cell>
          <cell r="L1050">
            <v>1840.0608097919999</v>
          </cell>
          <cell r="M1050">
            <v>1850</v>
          </cell>
          <cell r="N1050">
            <v>1850</v>
          </cell>
          <cell r="O1050">
            <v>100</v>
          </cell>
        </row>
        <row r="1051">
          <cell r="A1051">
            <v>21000029</v>
          </cell>
          <cell r="B1051" t="str">
            <v>Энтомологическое обследование территории в черте города методом сбора клещей, исследование материала на площади 1га (1 кратно)</v>
          </cell>
          <cell r="C1051">
            <v>0</v>
          </cell>
          <cell r="D1051">
            <v>1</v>
          </cell>
          <cell r="E1051">
            <v>74.057760000000002</v>
          </cell>
          <cell r="F1051">
            <v>586</v>
          </cell>
          <cell r="G1051">
            <v>660.05776000000003</v>
          </cell>
          <cell r="H1051">
            <v>224.41963840000003</v>
          </cell>
          <cell r="I1051">
            <v>884.47739840000008</v>
          </cell>
          <cell r="J1051">
            <v>132.67160976</v>
          </cell>
          <cell r="K1051">
            <v>1017.1490081600001</v>
          </cell>
          <cell r="L1051">
            <v>1220.5788097920001</v>
          </cell>
          <cell r="M1051">
            <v>0</v>
          </cell>
          <cell r="N1051">
            <v>1230</v>
          </cell>
          <cell r="O1051">
            <v>100</v>
          </cell>
        </row>
        <row r="1052">
          <cell r="A1052">
            <v>21000036</v>
          </cell>
          <cell r="B1052" t="str">
            <v>Энтомологическое обследование территории за чертой города методом сбора клещей, исследование материала на площади до 1га (1 кратно)</v>
          </cell>
          <cell r="C1052">
            <v>0</v>
          </cell>
          <cell r="D1052">
            <v>0.2</v>
          </cell>
          <cell r="E1052">
            <v>14.811552000000002</v>
          </cell>
          <cell r="F1052">
            <v>460.5</v>
          </cell>
          <cell r="G1052">
            <v>475.31155200000001</v>
          </cell>
          <cell r="H1052">
            <v>161.60592768000001</v>
          </cell>
          <cell r="I1052">
            <v>636.91747968000004</v>
          </cell>
          <cell r="J1052">
            <v>95.537621952000009</v>
          </cell>
          <cell r="K1052">
            <v>732.45510163200004</v>
          </cell>
          <cell r="L1052">
            <v>878.9461219584</v>
          </cell>
          <cell r="M1052">
            <v>880</v>
          </cell>
          <cell r="N1052">
            <v>880</v>
          </cell>
          <cell r="O1052">
            <v>100</v>
          </cell>
        </row>
        <row r="1053">
          <cell r="A1053">
            <v>21000037</v>
          </cell>
          <cell r="B1053" t="str">
            <v>Энтомологическое обследование территории в черте города методом сбора клещей, исследование материала на площади до 1га (1 кратно)</v>
          </cell>
          <cell r="C1053">
            <v>0</v>
          </cell>
          <cell r="D1053">
            <v>0.2</v>
          </cell>
          <cell r="E1053">
            <v>14.811552000000002</v>
          </cell>
          <cell r="F1053">
            <v>293</v>
          </cell>
          <cell r="G1053">
            <v>307.81155200000001</v>
          </cell>
          <cell r="H1053">
            <v>104.65592768</v>
          </cell>
          <cell r="I1053">
            <v>412.46747968</v>
          </cell>
          <cell r="J1053">
            <v>61.870121951999998</v>
          </cell>
          <cell r="K1053">
            <v>474.33760163199997</v>
          </cell>
          <cell r="L1053">
            <v>569.20512195840001</v>
          </cell>
          <cell r="M1053">
            <v>570</v>
          </cell>
          <cell r="N1053">
            <v>570</v>
          </cell>
          <cell r="O1053">
            <v>100</v>
          </cell>
        </row>
        <row r="1054">
          <cell r="A1054">
            <v>21000008</v>
          </cell>
          <cell r="B1054" t="str">
            <v>Энтомологическое исследование почвы на наличие L, K мух с оформлением необходимых документов (1проба)</v>
          </cell>
          <cell r="C1054">
            <v>289</v>
          </cell>
          <cell r="D1054">
            <v>1.3</v>
          </cell>
          <cell r="E1054">
            <v>96.275088000000011</v>
          </cell>
          <cell r="F1054">
            <v>37.46</v>
          </cell>
          <cell r="G1054">
            <v>133.73508800000002</v>
          </cell>
          <cell r="H1054">
            <v>45.469929920000013</v>
          </cell>
          <cell r="I1054">
            <v>179.20501792000005</v>
          </cell>
          <cell r="J1054">
            <v>26.880752688000005</v>
          </cell>
          <cell r="K1054">
            <v>206.08577060800005</v>
          </cell>
          <cell r="L1054">
            <v>247.30292472960005</v>
          </cell>
          <cell r="M1054">
            <v>307.78500000000003</v>
          </cell>
          <cell r="N1054">
            <v>308</v>
          </cell>
          <cell r="O1054">
            <v>6.5000000000000089</v>
          </cell>
        </row>
        <row r="1055">
          <cell r="A1055">
            <v>21000030</v>
          </cell>
          <cell r="B1055" t="str">
            <v>Энтомологическое обследование 1 водоема на наличие личинок малярийных комаров, видовая диагностика, определение возрастного состава (1 кратно)</v>
          </cell>
          <cell r="C1055">
            <v>0</v>
          </cell>
          <cell r="D1055">
            <v>2</v>
          </cell>
          <cell r="E1055">
            <v>148.11552</v>
          </cell>
          <cell r="F1055">
            <v>921</v>
          </cell>
          <cell r="G1055">
            <v>1069.1155200000001</v>
          </cell>
          <cell r="H1055">
            <v>363.49927680000002</v>
          </cell>
          <cell r="I1055">
            <v>1432.6147968</v>
          </cell>
          <cell r="J1055">
            <v>214.89221952</v>
          </cell>
          <cell r="K1055">
            <v>1647.50701632</v>
          </cell>
          <cell r="L1055">
            <v>1977.008419584</v>
          </cell>
          <cell r="M1055">
            <v>2000</v>
          </cell>
          <cell r="N1055">
            <v>2000</v>
          </cell>
          <cell r="O1055">
            <v>100</v>
          </cell>
        </row>
        <row r="1056">
          <cell r="A1056">
            <v>21000016</v>
          </cell>
          <cell r="B1056" t="str">
            <v>Энтомологическое обследование мест хранения продовольственного сырья с забором проб (1 объект).</v>
          </cell>
          <cell r="C1056">
            <v>900</v>
          </cell>
          <cell r="D1056">
            <v>1.3</v>
          </cell>
          <cell r="E1056">
            <v>96.275088000000011</v>
          </cell>
          <cell r="F1056">
            <v>341.65</v>
          </cell>
          <cell r="G1056">
            <v>437.92508799999996</v>
          </cell>
          <cell r="H1056">
            <v>148.89452992</v>
          </cell>
          <cell r="I1056">
            <v>586.81961791999993</v>
          </cell>
          <cell r="J1056">
            <v>88.022942687999986</v>
          </cell>
          <cell r="K1056">
            <v>674.84256060799987</v>
          </cell>
          <cell r="L1056">
            <v>809.8110727295998</v>
          </cell>
          <cell r="M1056">
            <v>958.5</v>
          </cell>
          <cell r="N1056">
            <v>960</v>
          </cell>
          <cell r="O1056">
            <v>6.5</v>
          </cell>
        </row>
        <row r="1057">
          <cell r="A1057">
            <v>21000031</v>
          </cell>
          <cell r="B1057" t="str">
            <v>Зооэнтомологическая экспертиза объекта на наличие насекомых и клещей-вредителей продовольственных запасов и непродовольственного сырья за 1 кв.м.</v>
          </cell>
          <cell r="C1057">
            <v>0</v>
          </cell>
          <cell r="D1057">
            <v>0.3</v>
          </cell>
          <cell r="E1057">
            <v>22.217328000000002</v>
          </cell>
          <cell r="F1057"/>
          <cell r="G1057">
            <v>22.217328000000002</v>
          </cell>
          <cell r="H1057">
            <v>7.5538915200000014</v>
          </cell>
          <cell r="I1057">
            <v>29.771219520000002</v>
          </cell>
          <cell r="J1057">
            <v>4.4656829280000006</v>
          </cell>
          <cell r="K1057">
            <v>34.236902448000002</v>
          </cell>
          <cell r="L1057">
            <v>41.084282937600001</v>
          </cell>
          <cell r="M1057">
            <v>45</v>
          </cell>
          <cell r="N1057">
            <v>45</v>
          </cell>
          <cell r="O1057">
            <v>100</v>
          </cell>
        </row>
        <row r="1058">
          <cell r="A1058">
            <v>21000017</v>
          </cell>
          <cell r="B1058" t="str">
            <v>Определение до вида членистоногих</v>
          </cell>
          <cell r="C1058">
            <v>80</v>
          </cell>
          <cell r="D1058">
            <v>0.2</v>
          </cell>
          <cell r="E1058">
            <v>14.811552000000002</v>
          </cell>
          <cell r="F1058"/>
          <cell r="G1058">
            <v>14.811552000000002</v>
          </cell>
          <cell r="H1058">
            <v>5.0359276800000012</v>
          </cell>
          <cell r="I1058">
            <v>19.847479680000003</v>
          </cell>
          <cell r="J1058">
            <v>2.9771219520000005</v>
          </cell>
          <cell r="K1058">
            <v>22.824601632000004</v>
          </cell>
          <cell r="L1058">
            <v>27.389521958400003</v>
          </cell>
          <cell r="M1058">
            <v>85.2</v>
          </cell>
          <cell r="N1058">
            <v>85</v>
          </cell>
          <cell r="O1058">
            <v>6.5000000000000027</v>
          </cell>
        </row>
        <row r="1059">
          <cell r="A1059">
            <v>21000018</v>
          </cell>
          <cell r="B1059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059">
            <v>245</v>
          </cell>
          <cell r="D1059">
            <v>1.3</v>
          </cell>
          <cell r="E1059">
            <v>96.275088000000011</v>
          </cell>
          <cell r="F1059">
            <v>0</v>
          </cell>
          <cell r="G1059">
            <v>96.275088000000011</v>
          </cell>
          <cell r="H1059">
            <v>32.733529920000009</v>
          </cell>
          <cell r="I1059">
            <v>129.00861792000001</v>
          </cell>
          <cell r="J1059">
            <v>19.351292688000001</v>
          </cell>
          <cell r="K1059">
            <v>148.35991060800001</v>
          </cell>
          <cell r="L1059">
            <v>178.0318927296</v>
          </cell>
          <cell r="M1059">
            <v>260.92500000000001</v>
          </cell>
          <cell r="N1059">
            <v>260</v>
          </cell>
          <cell r="O1059">
            <v>6.5000000000000044</v>
          </cell>
        </row>
        <row r="1060">
          <cell r="A1060">
            <v>21000023</v>
          </cell>
          <cell r="B1060" t="str">
            <v>Видовая диагностика эпидзначимых членистоногих с выдачей результата исследования</v>
          </cell>
          <cell r="C1060">
            <v>230</v>
          </cell>
          <cell r="D1060">
            <v>0.2</v>
          </cell>
          <cell r="E1060">
            <v>14.811552000000002</v>
          </cell>
          <cell r="F1060">
            <v>102.09</v>
          </cell>
          <cell r="G1060">
            <v>116.90155200000001</v>
          </cell>
          <cell r="H1060">
            <v>39.746527680000007</v>
          </cell>
          <cell r="I1060">
            <v>156.64807968000002</v>
          </cell>
          <cell r="J1060">
            <v>23.497211952000004</v>
          </cell>
          <cell r="K1060">
            <v>180.14529163200004</v>
          </cell>
          <cell r="L1060">
            <v>216.17434995840006</v>
          </cell>
          <cell r="M1060">
            <v>244.95</v>
          </cell>
          <cell r="N1060">
            <v>245</v>
          </cell>
          <cell r="O1060">
            <v>6.4999999999999947</v>
          </cell>
        </row>
        <row r="1061">
          <cell r="A1061">
            <v>21000025</v>
          </cell>
          <cell r="B1061" t="str">
            <v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v>
          </cell>
          <cell r="C1061">
            <v>6900</v>
          </cell>
          <cell r="D1061">
            <v>24</v>
          </cell>
          <cell r="E1061">
            <v>1777.3862400000003</v>
          </cell>
          <cell r="F1061">
            <v>0</v>
          </cell>
          <cell r="G1061">
            <v>1777.3862400000003</v>
          </cell>
          <cell r="H1061">
            <v>604.31132160000016</v>
          </cell>
          <cell r="I1061">
            <v>2381.6975616000004</v>
          </cell>
          <cell r="J1061">
            <v>357.25463424000003</v>
          </cell>
          <cell r="K1061">
            <v>2738.9521958400005</v>
          </cell>
          <cell r="L1061">
            <v>3286.7426350080004</v>
          </cell>
          <cell r="M1061">
            <v>7348.5</v>
          </cell>
          <cell r="N1061">
            <v>7349</v>
          </cell>
          <cell r="O1061">
            <v>6.5</v>
          </cell>
        </row>
        <row r="1062">
          <cell r="A1062">
            <v>21000032</v>
          </cell>
          <cell r="B1062" t="str">
            <v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v>
          </cell>
          <cell r="C1062">
            <v>0</v>
          </cell>
          <cell r="D1062">
            <v>0.2</v>
          </cell>
          <cell r="E1062">
            <v>14.811552000000002</v>
          </cell>
          <cell r="F1062"/>
          <cell r="G1062">
            <v>14.811552000000002</v>
          </cell>
          <cell r="H1062">
            <v>5.0359276800000012</v>
          </cell>
          <cell r="I1062">
            <v>19.847479680000003</v>
          </cell>
          <cell r="J1062">
            <v>2.9771219520000005</v>
          </cell>
          <cell r="K1062">
            <v>22.824601632000004</v>
          </cell>
          <cell r="L1062">
            <v>27.389521958400003</v>
          </cell>
          <cell r="M1062">
            <v>30</v>
          </cell>
          <cell r="N1062">
            <v>30</v>
          </cell>
          <cell r="O1062">
            <v>100</v>
          </cell>
        </row>
        <row r="1063">
          <cell r="A1063" t="str">
            <v>Санитарно-гигиенический отдел</v>
          </cell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</row>
        <row r="1064">
          <cell r="A1064" t="str">
            <v>В целях получения санитарно-эпидемиологического заключения</v>
          </cell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</row>
        <row r="1065">
          <cell r="A1065">
            <v>22000003</v>
          </cell>
          <cell r="B1065" t="str">
            <v>Экспертиза проектов на пользование недрами</v>
          </cell>
          <cell r="C1065">
            <v>13150</v>
          </cell>
          <cell r="D1065">
            <v>95</v>
          </cell>
          <cell r="E1065">
            <v>7086.2001000000009</v>
          </cell>
          <cell r="F1065">
            <v>0</v>
          </cell>
          <cell r="G1065">
            <v>7086.2001000000009</v>
          </cell>
          <cell r="H1065">
            <v>2409.3080340000006</v>
          </cell>
          <cell r="I1065">
            <v>9495.5081340000015</v>
          </cell>
          <cell r="J1065">
            <v>1424.3262201000002</v>
          </cell>
          <cell r="K1065">
            <v>10919.834354100001</v>
          </cell>
          <cell r="L1065">
            <v>13103.801224920002</v>
          </cell>
          <cell r="M1065">
            <v>14004.75</v>
          </cell>
          <cell r="N1065">
            <v>14005</v>
          </cell>
          <cell r="O1065">
            <v>6.5</v>
          </cell>
        </row>
        <row r="1066">
          <cell r="A1066">
            <v>22000007</v>
          </cell>
          <cell r="B1066" t="str">
            <v>Экспертиза проектов зон санитарной охраны.</v>
          </cell>
          <cell r="C1066">
            <v>13500</v>
          </cell>
          <cell r="D1066">
            <v>66</v>
          </cell>
          <cell r="E1066">
            <v>4923.0442800000001</v>
          </cell>
          <cell r="F1066">
            <v>0</v>
          </cell>
          <cell r="G1066">
            <v>4923.0442800000001</v>
          </cell>
          <cell r="H1066">
            <v>1673.8350552000002</v>
          </cell>
          <cell r="I1066">
            <v>6596.8793352000002</v>
          </cell>
          <cell r="J1066">
            <v>989.53190027999995</v>
          </cell>
          <cell r="K1066">
            <v>7586.41123548</v>
          </cell>
          <cell r="L1066">
            <v>9103.693482576</v>
          </cell>
          <cell r="M1066">
            <v>14377.5</v>
          </cell>
          <cell r="N1066">
            <v>14378</v>
          </cell>
          <cell r="O1066">
            <v>6.5</v>
          </cell>
        </row>
        <row r="1067">
          <cell r="A1067">
            <v>22000112</v>
          </cell>
          <cell r="B1067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67">
            <v>25500</v>
          </cell>
          <cell r="D1067">
            <v>142</v>
          </cell>
          <cell r="E1067">
            <v>10592.004360000001</v>
          </cell>
          <cell r="F1067">
            <v>0</v>
          </cell>
          <cell r="G1067">
            <v>10592.004360000001</v>
          </cell>
          <cell r="H1067">
            <v>3601.2814824000006</v>
          </cell>
          <cell r="I1067">
            <v>14193.285842400001</v>
          </cell>
          <cell r="J1067">
            <v>2128.9928763600001</v>
          </cell>
          <cell r="K1067">
            <v>16322.278718760001</v>
          </cell>
          <cell r="L1067">
            <v>19586.734462512002</v>
          </cell>
          <cell r="M1067">
            <v>27157.5</v>
          </cell>
          <cell r="N1067">
            <v>27158</v>
          </cell>
          <cell r="O1067">
            <v>6.5</v>
          </cell>
        </row>
        <row r="1068">
          <cell r="A1068">
            <v>22000113</v>
          </cell>
          <cell r="B1068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68">
            <v>19100</v>
          </cell>
          <cell r="D1068">
            <v>95</v>
          </cell>
          <cell r="E1068">
            <v>7086.2001000000009</v>
          </cell>
          <cell r="F1068">
            <v>0</v>
          </cell>
          <cell r="G1068">
            <v>7086.2001000000009</v>
          </cell>
          <cell r="H1068">
            <v>2409.3080340000006</v>
          </cell>
          <cell r="I1068">
            <v>9495.5081340000015</v>
          </cell>
          <cell r="J1068">
            <v>1424.3262201000002</v>
          </cell>
          <cell r="K1068">
            <v>10919.834354100001</v>
          </cell>
          <cell r="L1068">
            <v>13103.801224920002</v>
          </cell>
          <cell r="M1068">
            <v>20341.5</v>
          </cell>
          <cell r="N1068">
            <v>20342</v>
          </cell>
          <cell r="O1068">
            <v>6.5</v>
          </cell>
        </row>
        <row r="1069">
          <cell r="A1069">
            <v>22000114</v>
          </cell>
          <cell r="B1069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69">
            <v>15000</v>
          </cell>
          <cell r="D1069">
            <v>66</v>
          </cell>
          <cell r="E1069">
            <v>4923.0442800000001</v>
          </cell>
          <cell r="F1069">
            <v>0</v>
          </cell>
          <cell r="G1069">
            <v>4923.0442800000001</v>
          </cell>
          <cell r="H1069">
            <v>1673.8350552000002</v>
          </cell>
          <cell r="I1069">
            <v>6596.8793352000002</v>
          </cell>
          <cell r="J1069">
            <v>989.53190027999995</v>
          </cell>
          <cell r="K1069">
            <v>7586.41123548</v>
          </cell>
          <cell r="L1069">
            <v>9103.693482576</v>
          </cell>
          <cell r="M1069">
            <v>15975</v>
          </cell>
          <cell r="N1069">
            <v>15975</v>
          </cell>
          <cell r="O1069">
            <v>6.5</v>
          </cell>
        </row>
        <row r="1070">
          <cell r="A1070">
            <v>22000115</v>
          </cell>
          <cell r="B1070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70">
            <v>8500</v>
          </cell>
          <cell r="D1070">
            <v>53</v>
          </cell>
          <cell r="E1070">
            <v>3953.35374</v>
          </cell>
          <cell r="F1070">
            <v>0</v>
          </cell>
          <cell r="G1070">
            <v>3953.35374</v>
          </cell>
          <cell r="H1070">
            <v>1344.1402716</v>
          </cell>
          <cell r="I1070">
            <v>5297.4940115999998</v>
          </cell>
          <cell r="J1070">
            <v>794.6241017399999</v>
          </cell>
          <cell r="K1070">
            <v>6092.1181133399996</v>
          </cell>
          <cell r="L1070">
            <v>7310.5417360079991</v>
          </cell>
          <cell r="M1070">
            <v>9052.5</v>
          </cell>
          <cell r="N1070">
            <v>9053</v>
          </cell>
          <cell r="O1070">
            <v>6.5</v>
          </cell>
        </row>
        <row r="1071">
          <cell r="A1071">
            <v>22000116</v>
          </cell>
          <cell r="B1071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71">
            <v>3750</v>
          </cell>
          <cell r="D1071">
            <v>18</v>
          </cell>
          <cell r="E1071">
            <v>1342.6484400000002</v>
          </cell>
          <cell r="F1071">
            <v>0</v>
          </cell>
          <cell r="G1071">
            <v>1342.6484400000002</v>
          </cell>
          <cell r="H1071">
            <v>456.50046960000009</v>
          </cell>
          <cell r="I1071">
            <v>1799.1489096000003</v>
          </cell>
          <cell r="J1071">
            <v>269.87233644000003</v>
          </cell>
          <cell r="K1071">
            <v>2069.0212460400003</v>
          </cell>
          <cell r="L1071">
            <v>2482.8254952480002</v>
          </cell>
          <cell r="M1071">
            <v>3993.75</v>
          </cell>
          <cell r="N1071">
            <v>3994</v>
          </cell>
          <cell r="O1071">
            <v>6.5</v>
          </cell>
        </row>
        <row r="1072">
          <cell r="A1072">
            <v>22000019</v>
          </cell>
          <cell r="B1072" t="str">
            <v>Экспертиза проекта СЗЗ, в том числе с программой натуральных исследований</v>
          </cell>
          <cell r="C1072">
            <v>18000</v>
          </cell>
          <cell r="D1072">
            <v>66</v>
          </cell>
          <cell r="E1072">
            <v>4923.0442800000001</v>
          </cell>
          <cell r="F1072">
            <v>0</v>
          </cell>
          <cell r="G1072">
            <v>4923.0442800000001</v>
          </cell>
          <cell r="H1072">
            <v>1673.8350552000002</v>
          </cell>
          <cell r="I1072">
            <v>6596.8793352000002</v>
          </cell>
          <cell r="J1072">
            <v>989.53190027999995</v>
          </cell>
          <cell r="K1072">
            <v>7586.41123548</v>
          </cell>
          <cell r="L1072">
            <v>9103.693482576</v>
          </cell>
          <cell r="M1072">
            <v>19170</v>
          </cell>
          <cell r="N1072">
            <v>19170</v>
          </cell>
          <cell r="O1072">
            <v>6.5</v>
          </cell>
        </row>
        <row r="1073">
          <cell r="A1073">
            <v>22000029</v>
          </cell>
          <cell r="B1073" t="str">
            <v>Экспертиза проекта СЗЗ с данными лабораторных исследований и измерений.</v>
          </cell>
          <cell r="C1073">
            <v>5700</v>
          </cell>
          <cell r="D1073">
            <v>33</v>
          </cell>
          <cell r="E1073">
            <v>2461.52214</v>
          </cell>
          <cell r="F1073">
            <v>0</v>
          </cell>
          <cell r="G1073">
            <v>2461.52214</v>
          </cell>
          <cell r="H1073">
            <v>836.91752760000008</v>
          </cell>
          <cell r="I1073">
            <v>3298.4396676000001</v>
          </cell>
          <cell r="J1073">
            <v>494.76595013999997</v>
          </cell>
          <cell r="K1073">
            <v>3793.20561774</v>
          </cell>
          <cell r="L1073">
            <v>4551.846741288</v>
          </cell>
          <cell r="M1073">
            <v>6070.5</v>
          </cell>
          <cell r="N1073">
            <v>6070</v>
          </cell>
          <cell r="O1073">
            <v>6.5</v>
          </cell>
        </row>
        <row r="1074">
          <cell r="A1074">
            <v>22000036</v>
          </cell>
          <cell r="B1074" t="str">
            <v>Экспертиза продукции (товаров) для выдачи свидетельства о государственной регистрации.</v>
          </cell>
          <cell r="C1074">
            <v>11000</v>
          </cell>
          <cell r="D1074">
            <v>40</v>
          </cell>
          <cell r="E1074">
            <v>2983.6632</v>
          </cell>
          <cell r="F1074">
            <v>0</v>
          </cell>
          <cell r="G1074">
            <v>2983.6632</v>
          </cell>
          <cell r="H1074">
            <v>1014.4454880000001</v>
          </cell>
          <cell r="I1074">
            <v>3998.1086880000003</v>
          </cell>
          <cell r="J1074">
            <v>599.71630319999997</v>
          </cell>
          <cell r="K1074">
            <v>4597.8249912000001</v>
          </cell>
          <cell r="L1074">
            <v>5517.3899894400001</v>
          </cell>
          <cell r="M1074">
            <v>11715</v>
          </cell>
          <cell r="N1074">
            <v>12100</v>
          </cell>
          <cell r="O1074">
            <v>6.5</v>
          </cell>
        </row>
        <row r="1075">
          <cell r="A1075">
            <v>22000055</v>
          </cell>
          <cell r="B1075" t="str">
            <v>Рассмотрение материалов на размещение ПРТО.</v>
          </cell>
          <cell r="C1075">
            <v>8650</v>
          </cell>
          <cell r="D1075">
            <v>53</v>
          </cell>
          <cell r="E1075">
            <v>3953.35374</v>
          </cell>
          <cell r="F1075">
            <v>0</v>
          </cell>
          <cell r="G1075">
            <v>3953.35374</v>
          </cell>
          <cell r="H1075">
            <v>1344.1402716</v>
          </cell>
          <cell r="I1075">
            <v>5297.4940115999998</v>
          </cell>
          <cell r="J1075">
            <v>794.6241017399999</v>
          </cell>
          <cell r="K1075">
            <v>6092.1181133399996</v>
          </cell>
          <cell r="L1075">
            <v>7310.5417360079991</v>
          </cell>
          <cell r="M1075">
            <v>9212.25</v>
          </cell>
          <cell r="N1075">
            <v>9212</v>
          </cell>
          <cell r="O1075">
            <v>6.5</v>
          </cell>
        </row>
        <row r="1076">
          <cell r="A1076">
            <v>22000056</v>
          </cell>
          <cell r="B1076" t="str">
            <v xml:space="preserve">Рассмотрение материалов на использование ПРТО </v>
          </cell>
          <cell r="C1076">
            <v>1730</v>
          </cell>
          <cell r="D1076">
            <v>25</v>
          </cell>
          <cell r="E1076">
            <v>1864.7895000000001</v>
          </cell>
          <cell r="F1076">
            <v>0</v>
          </cell>
          <cell r="G1076">
            <v>1864.7895000000001</v>
          </cell>
          <cell r="H1076">
            <v>634.02843000000007</v>
          </cell>
          <cell r="I1076">
            <v>2498.8179300000002</v>
          </cell>
          <cell r="J1076">
            <v>374.82268950000002</v>
          </cell>
          <cell r="K1076">
            <v>2873.6406195</v>
          </cell>
          <cell r="L1076">
            <v>3448.3687433999999</v>
          </cell>
          <cell r="M1076">
            <v>1842.45</v>
          </cell>
          <cell r="N1076">
            <v>1842</v>
          </cell>
          <cell r="O1076">
            <v>6.5000000000000027</v>
          </cell>
        </row>
        <row r="1077">
          <cell r="A1077">
            <v>22000057</v>
          </cell>
          <cell r="B1077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077">
            <v>5530</v>
          </cell>
          <cell r="D1077">
            <v>25</v>
          </cell>
          <cell r="E1077">
            <v>1864.7895000000001</v>
          </cell>
          <cell r="F1077">
            <v>0</v>
          </cell>
          <cell r="G1077">
            <v>1864.7895000000001</v>
          </cell>
          <cell r="H1077">
            <v>634.02843000000007</v>
          </cell>
          <cell r="I1077">
            <v>2498.8179300000002</v>
          </cell>
          <cell r="J1077">
            <v>374.82268950000002</v>
          </cell>
          <cell r="K1077">
            <v>2873.6406195</v>
          </cell>
          <cell r="L1077">
            <v>3448.3687433999999</v>
          </cell>
          <cell r="M1077">
            <v>5889.45</v>
          </cell>
          <cell r="N1077">
            <v>5889</v>
          </cell>
          <cell r="O1077">
            <v>6.4999999999999964</v>
          </cell>
        </row>
        <row r="1078">
          <cell r="A1078">
            <v>22000058</v>
          </cell>
          <cell r="B1078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078">
            <v>5450</v>
          </cell>
          <cell r="D1078">
            <v>25</v>
          </cell>
          <cell r="E1078">
            <v>1864.7895000000001</v>
          </cell>
          <cell r="F1078">
            <v>1</v>
          </cell>
          <cell r="G1078">
            <v>1865.7895000000001</v>
          </cell>
          <cell r="H1078">
            <v>634.3684300000001</v>
          </cell>
          <cell r="I1078">
            <v>2500.1579300000003</v>
          </cell>
          <cell r="J1078">
            <v>375.02368950000005</v>
          </cell>
          <cell r="K1078">
            <v>2875.1816195000001</v>
          </cell>
          <cell r="L1078">
            <v>3450.2179434</v>
          </cell>
          <cell r="M1078">
            <v>5804.25</v>
          </cell>
          <cell r="N1078">
            <v>5804</v>
          </cell>
          <cell r="O1078">
            <v>6.5</v>
          </cell>
        </row>
        <row r="1079">
          <cell r="A1079">
            <v>22000031</v>
          </cell>
          <cell r="B1079" t="str">
            <v>Проведение санитарно-эпидемиологической экспертизы, методик, программ и режимов воспитания и обучения</v>
          </cell>
          <cell r="C1079">
            <v>3020</v>
          </cell>
          <cell r="D1079">
            <v>9</v>
          </cell>
          <cell r="E1079">
            <v>671.32422000000008</v>
          </cell>
          <cell r="F1079">
            <v>2</v>
          </cell>
          <cell r="G1079">
            <v>673.32422000000008</v>
          </cell>
          <cell r="H1079">
            <v>228.93023480000005</v>
          </cell>
          <cell r="I1079">
            <v>902.25445480000008</v>
          </cell>
          <cell r="J1079">
            <v>135.33816822</v>
          </cell>
          <cell r="K1079">
            <v>1037.59262302</v>
          </cell>
          <cell r="L1079">
            <v>1245.1111476240001</v>
          </cell>
          <cell r="M1079">
            <v>3216.3</v>
          </cell>
          <cell r="N1079">
            <v>3216</v>
          </cell>
          <cell r="O1079">
            <v>6.5000000000000053</v>
          </cell>
        </row>
        <row r="1080">
          <cell r="A1080">
            <v>22000038</v>
          </cell>
          <cell r="B1080" t="str">
            <v>Экспертиза материалов о соответствии санитарно-эпидемиологическим требованиям водных объектов, используемых в рекреационных целях</v>
          </cell>
          <cell r="C1080">
            <v>2050</v>
          </cell>
          <cell r="D1080">
            <v>16</v>
          </cell>
          <cell r="E1080">
            <v>1193.4652800000001</v>
          </cell>
          <cell r="F1080">
            <v>0</v>
          </cell>
          <cell r="G1080">
            <v>1193.4652800000001</v>
          </cell>
          <cell r="H1080">
            <v>405.77819520000008</v>
          </cell>
          <cell r="I1080">
            <v>1599.2434752000001</v>
          </cell>
          <cell r="J1080">
            <v>239.88652128000001</v>
          </cell>
          <cell r="K1080">
            <v>1839.12999648</v>
          </cell>
          <cell r="L1080">
            <v>2206.9559957760002</v>
          </cell>
          <cell r="M1080">
            <v>2183.25</v>
          </cell>
          <cell r="N1080">
            <v>2350</v>
          </cell>
          <cell r="O1080">
            <v>6.5</v>
          </cell>
        </row>
        <row r="1081">
          <cell r="A1081">
            <v>22000065</v>
          </cell>
          <cell r="B1081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v>
          </cell>
          <cell r="C1081">
            <v>6500</v>
          </cell>
          <cell r="D1081">
            <v>32</v>
          </cell>
          <cell r="E1081">
            <v>2386.9305600000002</v>
          </cell>
          <cell r="F1081">
            <v>0</v>
          </cell>
          <cell r="G1081">
            <v>2386.9305600000002</v>
          </cell>
          <cell r="H1081">
            <v>811.55639040000017</v>
          </cell>
          <cell r="I1081">
            <v>3198.4869504000003</v>
          </cell>
          <cell r="J1081">
            <v>479.77304256000002</v>
          </cell>
          <cell r="K1081">
            <v>3678.2599929600001</v>
          </cell>
          <cell r="L1081">
            <v>4413.9119915520005</v>
          </cell>
          <cell r="M1081">
            <v>6922.5</v>
          </cell>
          <cell r="N1081">
            <v>6923</v>
          </cell>
          <cell r="O1081">
            <v>6.5</v>
          </cell>
        </row>
        <row r="1082">
          <cell r="A1082">
            <v>22000066</v>
          </cell>
          <cell r="B1082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v>
          </cell>
          <cell r="C1082">
            <v>8800</v>
          </cell>
          <cell r="D1082">
            <v>43.32</v>
          </cell>
          <cell r="E1082">
            <v>3231.3072456</v>
          </cell>
          <cell r="F1082">
            <v>0</v>
          </cell>
          <cell r="G1082">
            <v>3231.3072456</v>
          </cell>
          <cell r="H1082">
            <v>1098.644463504</v>
          </cell>
          <cell r="I1082">
            <v>4329.9517091039997</v>
          </cell>
          <cell r="J1082">
            <v>649.49275636559992</v>
          </cell>
          <cell r="K1082">
            <v>4979.4444654695999</v>
          </cell>
          <cell r="L1082">
            <v>5975.3333585635201</v>
          </cell>
          <cell r="M1082">
            <v>9372</v>
          </cell>
          <cell r="N1082">
            <v>9372</v>
          </cell>
          <cell r="O1082">
            <v>6.5</v>
          </cell>
        </row>
        <row r="1083">
          <cell r="A1083" t="str">
            <v>Прочие услуги</v>
          </cell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</row>
        <row r="1084">
          <cell r="A1084">
            <v>22000002</v>
          </cell>
          <cell r="B1084" t="str">
            <v>Подготовка заключений к протоколу лабораторных испытаний, выданного сторонними аккредитованными лабораториями</v>
          </cell>
          <cell r="C1084">
            <v>2800</v>
          </cell>
          <cell r="D1084">
            <v>20</v>
          </cell>
          <cell r="E1084">
            <v>1491.8316</v>
          </cell>
          <cell r="F1084">
            <v>0</v>
          </cell>
          <cell r="G1084">
            <v>1491.8316</v>
          </cell>
          <cell r="H1084">
            <v>507.22274400000003</v>
          </cell>
          <cell r="I1084">
            <v>1999.0543440000001</v>
          </cell>
          <cell r="J1084">
            <v>299.85815159999999</v>
          </cell>
          <cell r="K1084">
            <v>2298.9124956000001</v>
          </cell>
          <cell r="L1084">
            <v>2758.6949947200001</v>
          </cell>
          <cell r="M1084">
            <v>2982</v>
          </cell>
          <cell r="N1084">
            <v>2982</v>
          </cell>
          <cell r="O1084">
            <v>6.5</v>
          </cell>
        </row>
        <row r="1085">
          <cell r="A1085">
            <v>22000006</v>
          </cell>
          <cell r="B1085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085">
            <v>1450</v>
          </cell>
          <cell r="D1085">
            <v>8</v>
          </cell>
          <cell r="E1085">
            <v>596.73264000000006</v>
          </cell>
          <cell r="F1085">
            <v>0</v>
          </cell>
          <cell r="G1085">
            <v>596.73264000000006</v>
          </cell>
          <cell r="H1085">
            <v>202.88909760000004</v>
          </cell>
          <cell r="I1085">
            <v>799.62173760000007</v>
          </cell>
          <cell r="J1085">
            <v>119.94326064000001</v>
          </cell>
          <cell r="K1085">
            <v>919.56499824000002</v>
          </cell>
          <cell r="L1085">
            <v>1103.4779978880001</v>
          </cell>
          <cell r="M1085">
            <v>1544.25</v>
          </cell>
          <cell r="N1085">
            <v>1544</v>
          </cell>
          <cell r="O1085">
            <v>6.5</v>
          </cell>
        </row>
        <row r="1086">
          <cell r="A1086">
            <v>22000043</v>
          </cell>
          <cell r="B1086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086">
            <v>2685</v>
          </cell>
          <cell r="D1086">
            <v>10</v>
          </cell>
          <cell r="E1086">
            <v>745.91579999999999</v>
          </cell>
          <cell r="F1086">
            <v>0</v>
          </cell>
          <cell r="G1086">
            <v>745.91579999999999</v>
          </cell>
          <cell r="H1086">
            <v>253.61137200000002</v>
          </cell>
          <cell r="I1086">
            <v>999.52717200000006</v>
          </cell>
          <cell r="J1086">
            <v>149.92907579999999</v>
          </cell>
          <cell r="K1086">
            <v>1149.4562478</v>
          </cell>
          <cell r="L1086">
            <v>1379.34749736</v>
          </cell>
          <cell r="M1086">
            <v>2859.5250000000001</v>
          </cell>
          <cell r="N1086">
            <v>2860</v>
          </cell>
          <cell r="O1086">
            <v>6.5000000000000027</v>
          </cell>
        </row>
        <row r="1087">
          <cell r="A1087">
            <v>22000044</v>
          </cell>
          <cell r="B1087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087">
            <v>1245</v>
          </cell>
          <cell r="D1087">
            <v>6</v>
          </cell>
          <cell r="E1087">
            <v>447.54948000000002</v>
          </cell>
          <cell r="F1087">
            <v>0</v>
          </cell>
          <cell r="G1087">
            <v>447.54948000000002</v>
          </cell>
          <cell r="H1087">
            <v>152.16682320000001</v>
          </cell>
          <cell r="I1087">
            <v>599.71630320000008</v>
          </cell>
          <cell r="J1087">
            <v>89.957445480000004</v>
          </cell>
          <cell r="K1087">
            <v>689.67374868000013</v>
          </cell>
          <cell r="L1087">
            <v>827.6084984160002</v>
          </cell>
          <cell r="M1087">
            <v>1325.925</v>
          </cell>
          <cell r="N1087">
            <v>1326</v>
          </cell>
          <cell r="O1087">
            <v>6.4999999999999964</v>
          </cell>
        </row>
        <row r="1088">
          <cell r="A1088">
            <v>22000045</v>
          </cell>
          <cell r="B1088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088">
            <v>510</v>
          </cell>
          <cell r="D1088">
            <v>2.2000000000000002</v>
          </cell>
          <cell r="E1088">
            <v>164.10147600000002</v>
          </cell>
          <cell r="F1088">
            <v>0</v>
          </cell>
          <cell r="G1088">
            <v>164.10147600000002</v>
          </cell>
          <cell r="H1088">
            <v>55.794501840000009</v>
          </cell>
          <cell r="I1088">
            <v>219.89597784000003</v>
          </cell>
          <cell r="J1088">
            <v>32.984396676000003</v>
          </cell>
          <cell r="K1088">
            <v>252.88037451600002</v>
          </cell>
          <cell r="L1088">
            <v>303.4564494192</v>
          </cell>
          <cell r="M1088">
            <v>543.15</v>
          </cell>
          <cell r="N1088">
            <v>543</v>
          </cell>
          <cell r="O1088">
            <v>6.4999999999999964</v>
          </cell>
        </row>
        <row r="1089">
          <cell r="A1089">
            <v>22000049</v>
          </cell>
          <cell r="B1089" t="str">
            <v>Выезд специалиста для отбора проб/проведения измерений</v>
          </cell>
          <cell r="C1089">
            <v>230</v>
          </cell>
          <cell r="D1089">
            <v>1.5</v>
          </cell>
          <cell r="E1089">
            <v>111.88737</v>
          </cell>
          <cell r="F1089">
            <v>0</v>
          </cell>
          <cell r="G1089">
            <v>111.88737</v>
          </cell>
          <cell r="H1089">
            <v>38.041705800000003</v>
          </cell>
          <cell r="I1089">
            <v>149.92907580000002</v>
          </cell>
          <cell r="J1089">
            <v>22.489361370000001</v>
          </cell>
          <cell r="K1089">
            <v>172.41843717000003</v>
          </cell>
          <cell r="L1089">
            <v>206.90212460400005</v>
          </cell>
          <cell r="M1089">
            <v>244.95</v>
          </cell>
          <cell r="N1089">
            <v>245</v>
          </cell>
          <cell r="O1089">
            <v>6.4999999999999947</v>
          </cell>
        </row>
        <row r="1090">
          <cell r="A1090">
            <v>22000067</v>
          </cell>
          <cell r="B1090" t="str">
            <v>Отбор проб воды (разводящая сеть)</v>
          </cell>
          <cell r="C1090">
            <v>0</v>
          </cell>
          <cell r="D1090">
            <v>0.25</v>
          </cell>
          <cell r="E1090">
            <v>18.647895000000002</v>
          </cell>
          <cell r="F1090">
            <v>0</v>
          </cell>
          <cell r="G1090">
            <v>18.647895000000002</v>
          </cell>
          <cell r="H1090">
            <v>6.3402843000000013</v>
          </cell>
          <cell r="I1090">
            <v>24.988179300000002</v>
          </cell>
          <cell r="J1090">
            <v>3.7482268950000002</v>
          </cell>
          <cell r="K1090">
            <v>28.736406195000001</v>
          </cell>
          <cell r="L1090">
            <v>34.483687434000004</v>
          </cell>
          <cell r="M1090">
            <v>35</v>
          </cell>
          <cell r="N1090">
            <v>35</v>
          </cell>
          <cell r="O1090">
            <v>100</v>
          </cell>
        </row>
        <row r="1091">
          <cell r="A1091">
            <v>22000068</v>
          </cell>
          <cell r="B1091" t="str">
            <v>Отбор проб воды (скважина, водонапорная башня и пр.)</v>
          </cell>
          <cell r="C1091">
            <v>0</v>
          </cell>
          <cell r="D1091">
            <v>0.42</v>
          </cell>
          <cell r="E1091">
            <v>31.328463599999999</v>
          </cell>
          <cell r="F1091">
            <v>0</v>
          </cell>
          <cell r="G1091">
            <v>31.328463599999999</v>
          </cell>
          <cell r="H1091">
            <v>10.651677624000001</v>
          </cell>
          <cell r="I1091">
            <v>41.980141224</v>
          </cell>
          <cell r="J1091">
            <v>6.2970211836000001</v>
          </cell>
          <cell r="K1091">
            <v>48.277162407600002</v>
          </cell>
          <cell r="L1091">
            <v>57.932594889120004</v>
          </cell>
          <cell r="M1091">
            <v>60</v>
          </cell>
          <cell r="N1091">
            <v>60</v>
          </cell>
          <cell r="O1091">
            <v>100</v>
          </cell>
        </row>
        <row r="1092">
          <cell r="A1092">
            <v>22000069</v>
          </cell>
          <cell r="B1092" t="str">
            <v>Отбор проб воды (бассейн, поверхностный водоём, стоки)</v>
          </cell>
          <cell r="C1092">
            <v>0</v>
          </cell>
          <cell r="D1092">
            <v>0.3</v>
          </cell>
          <cell r="E1092">
            <v>22.377473999999999</v>
          </cell>
          <cell r="F1092">
            <v>0</v>
          </cell>
          <cell r="G1092">
            <v>22.377473999999999</v>
          </cell>
          <cell r="H1092">
            <v>7.6083411600000002</v>
          </cell>
          <cell r="I1092">
            <v>29.985815160000001</v>
          </cell>
          <cell r="J1092">
            <v>4.4978722739999997</v>
          </cell>
          <cell r="K1092">
            <v>34.483687434000004</v>
          </cell>
          <cell r="L1092">
            <v>41.380424920800003</v>
          </cell>
          <cell r="M1092">
            <v>35</v>
          </cell>
          <cell r="N1092">
            <v>45</v>
          </cell>
          <cell r="O1092">
            <v>100</v>
          </cell>
        </row>
        <row r="1093">
          <cell r="A1093">
            <v>22000070</v>
          </cell>
          <cell r="B1093" t="str">
            <v>Отбор проб пищевых продуктов, непищевых товаров</v>
          </cell>
          <cell r="C1093">
            <v>0</v>
          </cell>
          <cell r="D1093">
            <v>0.33</v>
          </cell>
          <cell r="E1093">
            <v>24.615221399999999</v>
          </cell>
          <cell r="F1093">
            <v>0</v>
          </cell>
          <cell r="G1093">
            <v>24.615221399999999</v>
          </cell>
          <cell r="H1093">
            <v>8.369175276</v>
          </cell>
          <cell r="I1093">
            <v>32.984396676000003</v>
          </cell>
          <cell r="J1093">
            <v>4.9476595014000004</v>
          </cell>
          <cell r="K1093">
            <v>37.9320561774</v>
          </cell>
          <cell r="L1093">
            <v>45.51846741288</v>
          </cell>
          <cell r="M1093">
            <v>70</v>
          </cell>
          <cell r="N1093">
            <v>46</v>
          </cell>
          <cell r="O1093">
            <v>100</v>
          </cell>
        </row>
        <row r="1094">
          <cell r="A1094">
            <v>22000071</v>
          </cell>
          <cell r="B1094" t="str">
            <v>Отбор пробы почвы</v>
          </cell>
          <cell r="C1094">
            <v>0</v>
          </cell>
          <cell r="D1094">
            <v>0.5</v>
          </cell>
          <cell r="E1094">
            <v>37.295790000000004</v>
          </cell>
          <cell r="F1094">
            <v>0</v>
          </cell>
          <cell r="G1094">
            <v>37.295790000000004</v>
          </cell>
          <cell r="H1094">
            <v>12.680568600000003</v>
          </cell>
          <cell r="I1094">
            <v>49.976358600000005</v>
          </cell>
          <cell r="J1094">
            <v>7.4964537900000003</v>
          </cell>
          <cell r="K1094">
            <v>57.472812390000001</v>
          </cell>
          <cell r="L1094">
            <v>68.967374868000007</v>
          </cell>
          <cell r="M1094">
            <v>46</v>
          </cell>
          <cell r="N1094">
            <v>70</v>
          </cell>
          <cell r="O1094">
            <v>100</v>
          </cell>
        </row>
        <row r="1095">
          <cell r="A1095">
            <v>22000072</v>
          </cell>
          <cell r="B1095" t="str">
            <v>Взятие смывов с объектов внешней среды</v>
          </cell>
          <cell r="C1095">
            <v>0</v>
          </cell>
          <cell r="D1095">
            <v>0.17</v>
          </cell>
          <cell r="E1095">
            <v>12.680568600000001</v>
          </cell>
          <cell r="F1095">
            <v>0</v>
          </cell>
          <cell r="G1095">
            <v>12.680568600000001</v>
          </cell>
          <cell r="H1095">
            <v>4.3113933240000009</v>
          </cell>
          <cell r="I1095">
            <v>16.991961924000002</v>
          </cell>
          <cell r="J1095">
            <v>2.5487942886000003</v>
          </cell>
          <cell r="K1095">
            <v>19.540756212600002</v>
          </cell>
          <cell r="L1095">
            <v>23.448907455120001</v>
          </cell>
          <cell r="M1095">
            <v>25</v>
          </cell>
          <cell r="N1095">
            <v>25</v>
          </cell>
          <cell r="O1095">
            <v>100</v>
          </cell>
        </row>
        <row r="1096">
          <cell r="A1096">
            <v>22000073</v>
          </cell>
          <cell r="B1096" t="str">
            <v>Отбор проб воздуха в закрытых помещениях</v>
          </cell>
          <cell r="C1096">
            <v>0</v>
          </cell>
          <cell r="D1096">
            <v>0.25</v>
          </cell>
          <cell r="E1096">
            <v>18.647895000000002</v>
          </cell>
          <cell r="F1096">
            <v>0</v>
          </cell>
          <cell r="G1096">
            <v>18.647895000000002</v>
          </cell>
          <cell r="H1096">
            <v>6.3402843000000013</v>
          </cell>
          <cell r="I1096">
            <v>24.988179300000002</v>
          </cell>
          <cell r="J1096">
            <v>3.7482268950000002</v>
          </cell>
          <cell r="K1096">
            <v>28.736406195000001</v>
          </cell>
          <cell r="L1096">
            <v>34.483687434000004</v>
          </cell>
          <cell r="M1096">
            <v>35</v>
          </cell>
          <cell r="N1096">
            <v>35</v>
          </cell>
          <cell r="O1096">
            <v>100</v>
          </cell>
        </row>
        <row r="1097">
          <cell r="A1097">
            <v>22100000</v>
          </cell>
          <cell r="B1097" t="str">
            <v>Работа санитарного врача, врача - эпидемиолога, специалиста (подготовка к отбору проб, отбор проб, сдача отбор. проб)  (1 час)</v>
          </cell>
          <cell r="C1097">
            <v>355</v>
          </cell>
          <cell r="D1097">
            <v>1</v>
          </cell>
          <cell r="E1097">
            <v>74.591580000000008</v>
          </cell>
          <cell r="F1097">
            <v>0</v>
          </cell>
          <cell r="G1097">
            <v>74.591580000000008</v>
          </cell>
          <cell r="H1097">
            <v>25.361137200000005</v>
          </cell>
          <cell r="I1097">
            <v>99.952717200000009</v>
          </cell>
          <cell r="J1097">
            <v>14.992907580000001</v>
          </cell>
          <cell r="K1097">
            <v>114.94562478</v>
          </cell>
          <cell r="L1097">
            <v>137.93474973600001</v>
          </cell>
          <cell r="M1097">
            <v>378.07499999999999</v>
          </cell>
          <cell r="N1097">
            <v>378</v>
          </cell>
          <cell r="O1097">
            <v>6.4999999999999973</v>
          </cell>
        </row>
        <row r="1098">
          <cell r="A1098">
            <v>22000040</v>
          </cell>
          <cell r="B1098" t="str">
            <v>Подготовка заключения к протоколу лабораторных испытаний</v>
          </cell>
          <cell r="C1098">
            <v>365</v>
          </cell>
          <cell r="D1098">
            <v>1.2</v>
          </cell>
          <cell r="E1098">
            <v>89.509895999999998</v>
          </cell>
          <cell r="F1098">
            <v>0</v>
          </cell>
          <cell r="G1098">
            <v>89.509895999999998</v>
          </cell>
          <cell r="H1098">
            <v>30.433364640000001</v>
          </cell>
          <cell r="I1098">
            <v>119.94326064000001</v>
          </cell>
          <cell r="J1098">
            <v>17.991489095999999</v>
          </cell>
          <cell r="K1098">
            <v>137.93474973600001</v>
          </cell>
          <cell r="L1098">
            <v>165.52169968320001</v>
          </cell>
          <cell r="M1098">
            <v>388.72500000000002</v>
          </cell>
          <cell r="N1098">
            <v>388</v>
          </cell>
          <cell r="O1098">
            <v>6.5000000000000053</v>
          </cell>
        </row>
        <row r="1099">
          <cell r="A1099">
            <v>22000047</v>
          </cell>
          <cell r="B1099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v>
          </cell>
          <cell r="C1099">
            <v>80</v>
          </cell>
          <cell r="D1099">
            <v>0.4</v>
          </cell>
          <cell r="E1099">
            <v>29.836632000000002</v>
          </cell>
          <cell r="F1099">
            <v>0</v>
          </cell>
          <cell r="G1099">
            <v>29.836632000000002</v>
          </cell>
          <cell r="H1099">
            <v>10.144454880000001</v>
          </cell>
          <cell r="I1099">
            <v>39.981086880000007</v>
          </cell>
          <cell r="J1099">
            <v>5.9971630320000004</v>
          </cell>
          <cell r="K1099">
            <v>45.97824991200001</v>
          </cell>
          <cell r="L1099">
            <v>55.173899894400009</v>
          </cell>
          <cell r="M1099">
            <v>85.2</v>
          </cell>
          <cell r="N1099">
            <v>85</v>
          </cell>
          <cell r="O1099">
            <v>6.5000000000000027</v>
          </cell>
        </row>
        <row r="1100">
          <cell r="A1100">
            <v>22000117</v>
          </cell>
          <cell r="B1100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100">
            <v>4230</v>
          </cell>
          <cell r="D1100">
            <v>18</v>
          </cell>
          <cell r="E1100">
            <v>1342.6484400000002</v>
          </cell>
          <cell r="F1100">
            <v>0</v>
          </cell>
          <cell r="G1100">
            <v>1342.6484400000002</v>
          </cell>
          <cell r="H1100">
            <v>456.50046960000009</v>
          </cell>
          <cell r="I1100">
            <v>1799.1489096000003</v>
          </cell>
          <cell r="J1100">
            <v>269.87233644000003</v>
          </cell>
          <cell r="K1100">
            <v>2069.0212460400003</v>
          </cell>
          <cell r="L1100">
            <v>2482.8254952480002</v>
          </cell>
          <cell r="M1100">
            <v>4504.95</v>
          </cell>
          <cell r="N1100">
            <v>4505</v>
          </cell>
          <cell r="O1100">
            <v>6.4999999999999964</v>
          </cell>
        </row>
        <row r="1101">
          <cell r="A1101">
            <v>22000060</v>
          </cell>
          <cell r="B1101" t="str">
            <v>Оформление протокола лабораторных испытаний</v>
          </cell>
          <cell r="C1101">
            <v>34</v>
          </cell>
          <cell r="D1101">
            <v>0.11700000000000001</v>
          </cell>
          <cell r="E1101">
            <v>8.7272148600000001</v>
          </cell>
          <cell r="F1101">
            <v>2.2200000000000002</v>
          </cell>
          <cell r="G1101">
            <v>10.947214860000001</v>
          </cell>
          <cell r="H1101">
            <v>3.7220530524000006</v>
          </cell>
          <cell r="I1101">
            <v>14.669267912400002</v>
          </cell>
          <cell r="J1101">
            <v>2.2003901868600004</v>
          </cell>
          <cell r="K1101">
            <v>16.869658099260004</v>
          </cell>
          <cell r="L1101">
            <v>20.243589719112006</v>
          </cell>
          <cell r="M1101">
            <v>36.21</v>
          </cell>
          <cell r="N1101">
            <v>36</v>
          </cell>
          <cell r="O1101">
            <v>6.5000000000000027</v>
          </cell>
        </row>
        <row r="1102">
          <cell r="A1102">
            <v>22000011</v>
          </cell>
          <cell r="B1102" t="str">
            <v>Возмещение стоимости услуг по выдаче дубликатов актов, счетов-фактур, протоколов на оказанные услуги за 1 лист</v>
          </cell>
          <cell r="C1102">
            <v>86</v>
          </cell>
          <cell r="D1102">
            <v>0.2</v>
          </cell>
          <cell r="E1102">
            <v>14.918316000000001</v>
          </cell>
          <cell r="F1102">
            <v>0</v>
          </cell>
          <cell r="G1102">
            <v>14.918316000000001</v>
          </cell>
          <cell r="H1102">
            <v>5.0722274400000007</v>
          </cell>
          <cell r="I1102">
            <v>19.990543440000003</v>
          </cell>
          <cell r="J1102">
            <v>2.9985815160000002</v>
          </cell>
          <cell r="K1102">
            <v>22.989124956000005</v>
          </cell>
          <cell r="L1102">
            <v>27.586949947200004</v>
          </cell>
          <cell r="M1102">
            <v>91.59</v>
          </cell>
          <cell r="N1102">
            <v>92</v>
          </cell>
          <cell r="O1102">
            <v>6.5000000000000044</v>
          </cell>
        </row>
        <row r="1103">
          <cell r="A1103">
            <v>22000061</v>
          </cell>
          <cell r="B1103" t="str">
            <v>Подготовка экспертного заключения на соответствие объекта санитарным требованиям без цели лицензирования</v>
          </cell>
          <cell r="C1103">
            <v>3020</v>
          </cell>
          <cell r="D1103">
            <v>10</v>
          </cell>
          <cell r="E1103">
            <v>745.91579999999999</v>
          </cell>
          <cell r="F1103">
            <v>0</v>
          </cell>
          <cell r="G1103">
            <v>745.91579999999999</v>
          </cell>
          <cell r="H1103">
            <v>253.61137200000002</v>
          </cell>
          <cell r="I1103">
            <v>999.52717200000006</v>
          </cell>
          <cell r="J1103">
            <v>149.92907579999999</v>
          </cell>
          <cell r="K1103">
            <v>1149.4562478</v>
          </cell>
          <cell r="L1103">
            <v>1379.34749736</v>
          </cell>
          <cell r="M1103">
            <v>3216.3</v>
          </cell>
          <cell r="N1103">
            <v>3216</v>
          </cell>
          <cell r="O1103">
            <v>6.5000000000000053</v>
          </cell>
        </row>
        <row r="1104">
          <cell r="A1104">
            <v>22000041</v>
          </cell>
          <cell r="B1104" t="str">
            <v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04">
            <v>2220</v>
          </cell>
          <cell r="D1104">
            <v>10</v>
          </cell>
          <cell r="E1104">
            <v>745.91579999999999</v>
          </cell>
          <cell r="F1104">
            <v>0</v>
          </cell>
          <cell r="G1104">
            <v>745.91579999999999</v>
          </cell>
          <cell r="H1104">
            <v>253.61137200000002</v>
          </cell>
          <cell r="I1104">
            <v>999.52717200000006</v>
          </cell>
          <cell r="J1104">
            <v>149.92907579999999</v>
          </cell>
          <cell r="K1104">
            <v>1149.4562478</v>
          </cell>
          <cell r="L1104">
            <v>1379.34749736</v>
          </cell>
          <cell r="M1104">
            <v>2364.3000000000002</v>
          </cell>
          <cell r="N1104">
            <v>2550</v>
          </cell>
          <cell r="O1104">
            <v>6.5000000000000089</v>
          </cell>
        </row>
        <row r="1105">
          <cell r="A1105">
            <v>22000042</v>
          </cell>
          <cell r="B1105" t="str">
            <v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05">
            <v>1540</v>
          </cell>
          <cell r="D1105">
            <v>7</v>
          </cell>
          <cell r="E1105">
            <v>522.14106000000004</v>
          </cell>
          <cell r="F1105">
            <v>0</v>
          </cell>
          <cell r="G1105">
            <v>522.14106000000004</v>
          </cell>
          <cell r="H1105">
            <v>177.52796040000001</v>
          </cell>
          <cell r="I1105">
            <v>699.66902040000002</v>
          </cell>
          <cell r="J1105">
            <v>104.95035306</v>
          </cell>
          <cell r="K1105">
            <v>804.61937346000002</v>
          </cell>
          <cell r="L1105">
            <v>965.54324815200005</v>
          </cell>
          <cell r="M1105">
            <v>1640.1</v>
          </cell>
          <cell r="N1105">
            <v>1770</v>
          </cell>
          <cell r="O1105">
            <v>6.4999999999999947</v>
          </cell>
        </row>
        <row r="1106">
          <cell r="A1106" t="str">
            <v>Отдел социально-гигиенического мониторинга и оценки риска</v>
          </cell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</row>
        <row r="1107">
          <cell r="A1107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</row>
        <row r="1108">
          <cell r="A1108">
            <v>27000003</v>
          </cell>
          <cell r="B1108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108">
            <v>1431</v>
          </cell>
          <cell r="D1108">
            <v>10</v>
          </cell>
          <cell r="E1108">
            <v>948.89760000000001</v>
          </cell>
          <cell r="F1108">
            <v>0</v>
          </cell>
          <cell r="G1108">
            <v>948.89760000000001</v>
          </cell>
          <cell r="H1108">
            <v>322.62518400000005</v>
          </cell>
          <cell r="I1108">
            <v>1271.522784</v>
          </cell>
          <cell r="J1108">
            <v>190.7284176</v>
          </cell>
          <cell r="K1108">
            <v>1462.2512016000001</v>
          </cell>
          <cell r="L1108">
            <v>1754.70144192</v>
          </cell>
          <cell r="M1108">
            <v>1524.0150000000001</v>
          </cell>
          <cell r="N1108">
            <v>1645</v>
          </cell>
          <cell r="O1108">
            <v>6.5000000000000071</v>
          </cell>
        </row>
        <row r="1109">
          <cell r="A1109">
            <v>27000004</v>
          </cell>
          <cell r="B1109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109">
            <v>3122</v>
          </cell>
          <cell r="D1109">
            <v>14</v>
          </cell>
          <cell r="E1109">
            <v>1328.4566399999999</v>
          </cell>
          <cell r="F1109">
            <v>0</v>
          </cell>
          <cell r="G1109">
            <v>1328.4566399999999</v>
          </cell>
          <cell r="H1109">
            <v>451.67525760000001</v>
          </cell>
          <cell r="I1109">
            <v>1780.1318975999998</v>
          </cell>
          <cell r="J1109">
            <v>267.01978463999995</v>
          </cell>
          <cell r="K1109">
            <v>2047.1516822399997</v>
          </cell>
          <cell r="L1109">
            <v>2456.5820186879996</v>
          </cell>
          <cell r="M1109">
            <v>3324.93</v>
          </cell>
          <cell r="N1109">
            <v>3400</v>
          </cell>
          <cell r="O1109">
            <v>6.4999999999999947</v>
          </cell>
        </row>
        <row r="1110">
          <cell r="A1110">
            <v>27000104</v>
          </cell>
          <cell r="B1110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110">
            <v>2688</v>
          </cell>
          <cell r="D1110">
            <v>14</v>
          </cell>
          <cell r="E1110">
            <v>1328.4566399999999</v>
          </cell>
          <cell r="F1110">
            <v>0</v>
          </cell>
          <cell r="G1110">
            <v>1328.4566399999999</v>
          </cell>
          <cell r="H1110">
            <v>451.67525760000001</v>
          </cell>
          <cell r="I1110">
            <v>1780.1318975999998</v>
          </cell>
          <cell r="J1110">
            <v>267.01978463999995</v>
          </cell>
          <cell r="K1110">
            <v>2047.1516822399997</v>
          </cell>
          <cell r="L1110">
            <v>2456.5820186879996</v>
          </cell>
          <cell r="M1110">
            <v>2862.72</v>
          </cell>
          <cell r="N1110">
            <v>2900</v>
          </cell>
          <cell r="O1110">
            <v>6.499999999999992</v>
          </cell>
        </row>
        <row r="1111">
          <cell r="A1111">
            <v>27000204</v>
          </cell>
          <cell r="B1111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111">
            <v>2638</v>
          </cell>
          <cell r="D1111">
            <v>14</v>
          </cell>
          <cell r="E1111">
            <v>1328.4566399999999</v>
          </cell>
          <cell r="F1111">
            <v>0</v>
          </cell>
          <cell r="G1111">
            <v>1328.4566399999999</v>
          </cell>
          <cell r="H1111">
            <v>451.67525760000001</v>
          </cell>
          <cell r="I1111">
            <v>1780.1318975999998</v>
          </cell>
          <cell r="J1111">
            <v>267.01978463999995</v>
          </cell>
          <cell r="K1111">
            <v>2047.1516822399997</v>
          </cell>
          <cell r="L1111">
            <v>2456.5820186879996</v>
          </cell>
          <cell r="M1111">
            <v>2809.47</v>
          </cell>
          <cell r="N1111">
            <v>2850</v>
          </cell>
          <cell r="O1111">
            <v>6.499999999999992</v>
          </cell>
        </row>
        <row r="1112">
          <cell r="A1112">
            <v>27000304</v>
          </cell>
          <cell r="B1112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112">
            <v>2607</v>
          </cell>
          <cell r="D1112">
            <v>14</v>
          </cell>
          <cell r="E1112">
            <v>1328.4566399999999</v>
          </cell>
          <cell r="F1112">
            <v>0</v>
          </cell>
          <cell r="G1112">
            <v>1328.4566399999999</v>
          </cell>
          <cell r="H1112">
            <v>451.67525760000001</v>
          </cell>
          <cell r="I1112">
            <v>1780.1318975999998</v>
          </cell>
          <cell r="J1112">
            <v>267.01978463999995</v>
          </cell>
          <cell r="K1112">
            <v>2047.1516822399997</v>
          </cell>
          <cell r="L1112">
            <v>2456.5820186879996</v>
          </cell>
          <cell r="M1112">
            <v>2776.4549999999999</v>
          </cell>
          <cell r="N1112">
            <v>2800</v>
          </cell>
          <cell r="O1112">
            <v>6.4999999999999973</v>
          </cell>
        </row>
        <row r="1113">
          <cell r="A1113">
            <v>27000404</v>
          </cell>
          <cell r="B1113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113">
            <v>2525</v>
          </cell>
          <cell r="D1113">
            <v>14</v>
          </cell>
          <cell r="E1113">
            <v>1328.4566399999999</v>
          </cell>
          <cell r="F1113">
            <v>0</v>
          </cell>
          <cell r="G1113">
            <v>1328.4566399999999</v>
          </cell>
          <cell r="H1113">
            <v>451.67525760000001</v>
          </cell>
          <cell r="I1113">
            <v>1780.1318975999998</v>
          </cell>
          <cell r="J1113">
            <v>267.01978463999995</v>
          </cell>
          <cell r="K1113">
            <v>2047.1516822399997</v>
          </cell>
          <cell r="L1113">
            <v>2456.5820186879996</v>
          </cell>
          <cell r="M1113">
            <v>2689.125</v>
          </cell>
          <cell r="N1113">
            <v>2700</v>
          </cell>
          <cell r="O1113">
            <v>6.5</v>
          </cell>
        </row>
        <row r="1114">
          <cell r="A1114">
            <v>27000504</v>
          </cell>
          <cell r="B1114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114">
            <v>2499</v>
          </cell>
          <cell r="D1114">
            <v>14</v>
          </cell>
          <cell r="E1114">
            <v>1328.4566399999999</v>
          </cell>
          <cell r="F1114">
            <v>0</v>
          </cell>
          <cell r="G1114">
            <v>1328.4566399999999</v>
          </cell>
          <cell r="H1114">
            <v>451.67525760000001</v>
          </cell>
          <cell r="I1114">
            <v>1780.1318975999998</v>
          </cell>
          <cell r="J1114">
            <v>267.01978463999995</v>
          </cell>
          <cell r="K1114">
            <v>2047.1516822399997</v>
          </cell>
          <cell r="L1114">
            <v>2456.5820186879996</v>
          </cell>
          <cell r="M1114">
            <v>2661.4349999999999</v>
          </cell>
          <cell r="N1114">
            <v>2650</v>
          </cell>
          <cell r="O1114">
            <v>6.4999999999999973</v>
          </cell>
        </row>
        <row r="1115">
          <cell r="A1115">
            <v>27000604</v>
          </cell>
          <cell r="B1115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115">
            <v>2473</v>
          </cell>
          <cell r="D1115">
            <v>14</v>
          </cell>
          <cell r="E1115">
            <v>1328.4566399999999</v>
          </cell>
          <cell r="F1115">
            <v>0</v>
          </cell>
          <cell r="G1115">
            <v>1328.4566399999999</v>
          </cell>
          <cell r="H1115">
            <v>451.67525760000001</v>
          </cell>
          <cell r="I1115">
            <v>1780.1318975999998</v>
          </cell>
          <cell r="J1115">
            <v>267.01978463999995</v>
          </cell>
          <cell r="K1115">
            <v>2047.1516822399997</v>
          </cell>
          <cell r="L1115">
            <v>2456.5820186879996</v>
          </cell>
          <cell r="M1115">
            <v>2633.7449999999999</v>
          </cell>
          <cell r="N1115">
            <v>2630</v>
          </cell>
          <cell r="O1115">
            <v>6.4999999999999964</v>
          </cell>
        </row>
        <row r="1116">
          <cell r="A1116">
            <v>27000704</v>
          </cell>
          <cell r="B1116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116">
            <v>2400</v>
          </cell>
          <cell r="D1116">
            <v>14</v>
          </cell>
          <cell r="E1116">
            <v>1328.4566399999999</v>
          </cell>
          <cell r="F1116">
            <v>0</v>
          </cell>
          <cell r="G1116">
            <v>1328.4566399999999</v>
          </cell>
          <cell r="H1116">
            <v>451.67525760000001</v>
          </cell>
          <cell r="I1116">
            <v>1780.1318975999998</v>
          </cell>
          <cell r="J1116">
            <v>267.01978463999995</v>
          </cell>
          <cell r="K1116">
            <v>2047.1516822399997</v>
          </cell>
          <cell r="L1116">
            <v>2456.5820186879996</v>
          </cell>
          <cell r="M1116">
            <v>2556</v>
          </cell>
          <cell r="N1116">
            <v>2550</v>
          </cell>
          <cell r="O1116">
            <v>6.5</v>
          </cell>
        </row>
        <row r="1117">
          <cell r="A1117" t="str">
            <v>Характеристика предприятия, как источника загрязнения атмосферного воздуха</v>
          </cell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</row>
        <row r="1118">
          <cell r="A1118">
            <v>27000006</v>
          </cell>
          <cell r="B1118" t="str">
            <v>Характеристика существующих источников загрязнения атмосферы с учетом технологии предприятия - на 1 источник</v>
          </cell>
          <cell r="C1118">
            <v>38</v>
          </cell>
          <cell r="D1118">
            <v>0.3</v>
          </cell>
          <cell r="E1118">
            <v>28.466927999999996</v>
          </cell>
          <cell r="F1118">
            <v>0</v>
          </cell>
          <cell r="G1118">
            <v>28.466927999999996</v>
          </cell>
          <cell r="H1118">
            <v>9.6787555199999993</v>
          </cell>
          <cell r="I1118">
            <v>38.145683519999992</v>
          </cell>
          <cell r="J1118">
            <v>5.7218525279999986</v>
          </cell>
          <cell r="K1118">
            <v>43.867536047999991</v>
          </cell>
          <cell r="L1118">
            <v>52.641043257599989</v>
          </cell>
          <cell r="M1118">
            <v>40.47</v>
          </cell>
          <cell r="N1118">
            <v>43</v>
          </cell>
          <cell r="O1118">
            <v>6.4999999999999973</v>
          </cell>
        </row>
        <row r="1119">
          <cell r="A1119">
            <v>27000009</v>
          </cell>
          <cell r="B1119" t="str">
            <v>Формирование базы данных по источникам  выбросов предприятия в программном комплексе "Эколог" - 1-20 источников</v>
          </cell>
          <cell r="C1119">
            <v>2714</v>
          </cell>
          <cell r="D1119">
            <v>15</v>
          </cell>
          <cell r="E1119">
            <v>1423.3463999999999</v>
          </cell>
          <cell r="F1119">
            <v>1</v>
          </cell>
          <cell r="G1119">
            <v>1424.3463999999999</v>
          </cell>
          <cell r="H1119">
            <v>484.27777600000002</v>
          </cell>
          <cell r="I1119">
            <v>1908.6241759999998</v>
          </cell>
          <cell r="J1119">
            <v>286.29362639999994</v>
          </cell>
          <cell r="K1119">
            <v>2194.9178023999998</v>
          </cell>
          <cell r="L1119">
            <v>2633.9013628799999</v>
          </cell>
          <cell r="M1119">
            <v>2890.41</v>
          </cell>
          <cell r="N1119">
            <v>2714</v>
          </cell>
          <cell r="O1119">
            <v>6.4999999999999947</v>
          </cell>
        </row>
        <row r="1120">
          <cell r="A1120">
            <v>27000109</v>
          </cell>
          <cell r="B1120" t="str">
            <v>Формирование базы данных по источникам  выбросов предприятия в программном комплексе "Эколог" - 21-30 источников</v>
          </cell>
          <cell r="C1120">
            <v>2688</v>
          </cell>
          <cell r="D1120">
            <v>15</v>
          </cell>
          <cell r="E1120">
            <v>1423.3463999999999</v>
          </cell>
          <cell r="F1120">
            <v>0</v>
          </cell>
          <cell r="G1120">
            <v>1423.3463999999999</v>
          </cell>
          <cell r="H1120">
            <v>483.93777599999999</v>
          </cell>
          <cell r="I1120">
            <v>1907.2841759999999</v>
          </cell>
          <cell r="J1120">
            <v>286.09262639999997</v>
          </cell>
          <cell r="K1120">
            <v>2193.3768024000001</v>
          </cell>
          <cell r="L1120">
            <v>2632.0521628800002</v>
          </cell>
          <cell r="M1120">
            <v>2862.72</v>
          </cell>
          <cell r="N1120">
            <v>2688</v>
          </cell>
          <cell r="O1120">
            <v>6.499999999999992</v>
          </cell>
        </row>
        <row r="1121">
          <cell r="A1121">
            <v>27000209</v>
          </cell>
          <cell r="B1121" t="str">
            <v>Формирование базы данных по источникам  выбросов предприятия в программном комплексе "Эколог" - 31-40 источников</v>
          </cell>
          <cell r="C1121">
            <v>2638</v>
          </cell>
          <cell r="D1121">
            <v>15</v>
          </cell>
          <cell r="E1121">
            <v>1423.3463999999999</v>
          </cell>
          <cell r="F1121">
            <v>0</v>
          </cell>
          <cell r="G1121">
            <v>1423.3463999999999</v>
          </cell>
          <cell r="H1121">
            <v>483.93777599999999</v>
          </cell>
          <cell r="I1121">
            <v>1907.2841759999999</v>
          </cell>
          <cell r="J1121">
            <v>286.09262639999997</v>
          </cell>
          <cell r="K1121">
            <v>2193.3768024000001</v>
          </cell>
          <cell r="L1121">
            <v>2632.0521628800002</v>
          </cell>
          <cell r="M1121">
            <v>2809.47</v>
          </cell>
          <cell r="N1121">
            <v>2638</v>
          </cell>
          <cell r="O1121">
            <v>6.499999999999992</v>
          </cell>
        </row>
        <row r="1122">
          <cell r="A1122">
            <v>27000309</v>
          </cell>
          <cell r="B1122" t="str">
            <v>Формирование базы данных по источникам  выбросов предприятия в программном комплексе "Эколог" - 41-50 источников</v>
          </cell>
          <cell r="C1122">
            <v>2605</v>
          </cell>
          <cell r="D1122">
            <v>15</v>
          </cell>
          <cell r="E1122">
            <v>1423.3463999999999</v>
          </cell>
          <cell r="F1122">
            <v>0</v>
          </cell>
          <cell r="G1122">
            <v>1423.3463999999999</v>
          </cell>
          <cell r="H1122">
            <v>483.93777599999999</v>
          </cell>
          <cell r="I1122">
            <v>1907.2841759999999</v>
          </cell>
          <cell r="J1122">
            <v>286.09262639999997</v>
          </cell>
          <cell r="K1122">
            <v>2193.3768024000001</v>
          </cell>
          <cell r="L1122">
            <v>2632.0521628800002</v>
          </cell>
          <cell r="M1122">
            <v>2774.3249999999998</v>
          </cell>
          <cell r="N1122">
            <v>2605</v>
          </cell>
          <cell r="O1122">
            <v>6.4999999999999929</v>
          </cell>
        </row>
        <row r="1123">
          <cell r="A1123">
            <v>27000409</v>
          </cell>
          <cell r="B1123" t="str">
            <v>Формирование базы данных по источникам  выбросов предприятия в программном комплексе "Эколог" - 51-60 источников</v>
          </cell>
          <cell r="C1123">
            <v>2651</v>
          </cell>
          <cell r="D1123">
            <v>15</v>
          </cell>
          <cell r="E1123">
            <v>1423.3463999999999</v>
          </cell>
          <cell r="F1123">
            <v>0</v>
          </cell>
          <cell r="G1123">
            <v>1423.3463999999999</v>
          </cell>
          <cell r="H1123">
            <v>483.93777599999999</v>
          </cell>
          <cell r="I1123">
            <v>1907.2841759999999</v>
          </cell>
          <cell r="J1123">
            <v>286.09262639999997</v>
          </cell>
          <cell r="K1123">
            <v>2193.3768024000001</v>
          </cell>
          <cell r="L1123">
            <v>2632.0521628800002</v>
          </cell>
          <cell r="M1123">
            <v>2823.3150000000001</v>
          </cell>
          <cell r="N1123">
            <v>2651</v>
          </cell>
          <cell r="O1123">
            <v>6.5000000000000018</v>
          </cell>
        </row>
        <row r="1124">
          <cell r="A1124">
            <v>27000509</v>
          </cell>
          <cell r="B1124" t="str">
            <v>Формирование базы данных по источникам  выбросов предприятия в программном комплексе "Эколог" - 61-80 источников</v>
          </cell>
          <cell r="C1124">
            <v>2512</v>
          </cell>
          <cell r="D1124">
            <v>15</v>
          </cell>
          <cell r="E1124">
            <v>1423.3463999999999</v>
          </cell>
          <cell r="F1124">
            <v>0</v>
          </cell>
          <cell r="G1124">
            <v>1423.3463999999999</v>
          </cell>
          <cell r="H1124">
            <v>483.93777599999999</v>
          </cell>
          <cell r="I1124">
            <v>1907.2841759999999</v>
          </cell>
          <cell r="J1124">
            <v>286.09262639999997</v>
          </cell>
          <cell r="K1124">
            <v>2193.3768024000001</v>
          </cell>
          <cell r="L1124">
            <v>2632.0521628800002</v>
          </cell>
          <cell r="M1124">
            <v>2675.28</v>
          </cell>
          <cell r="N1124">
            <v>2512</v>
          </cell>
          <cell r="O1124">
            <v>6.5000000000000089</v>
          </cell>
        </row>
        <row r="1125">
          <cell r="A1125">
            <v>27000609</v>
          </cell>
          <cell r="B1125" t="str">
            <v>Формирование базы данных по источникам  выбросов предприятия в программном комплексе "Эколог" - 81-100 источников</v>
          </cell>
          <cell r="C1125">
            <v>2473</v>
          </cell>
          <cell r="D1125">
            <v>15</v>
          </cell>
          <cell r="E1125">
            <v>1423.3463999999999</v>
          </cell>
          <cell r="F1125">
            <v>0</v>
          </cell>
          <cell r="G1125">
            <v>1423.3463999999999</v>
          </cell>
          <cell r="H1125">
            <v>483.93777599999999</v>
          </cell>
          <cell r="I1125">
            <v>1907.2841759999999</v>
          </cell>
          <cell r="J1125">
            <v>286.09262639999997</v>
          </cell>
          <cell r="K1125">
            <v>2193.3768024000001</v>
          </cell>
          <cell r="L1125">
            <v>2632.0521628800002</v>
          </cell>
          <cell r="M1125">
            <v>2633.7449999999999</v>
          </cell>
          <cell r="N1125">
            <v>2473</v>
          </cell>
          <cell r="O1125">
            <v>6.4999999999999964</v>
          </cell>
        </row>
        <row r="1126">
          <cell r="A1126">
            <v>27000709</v>
          </cell>
          <cell r="B1126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126">
            <v>2400</v>
          </cell>
          <cell r="D1126">
            <v>15</v>
          </cell>
          <cell r="E1126">
            <v>1423.3463999999999</v>
          </cell>
          <cell r="F1126">
            <v>0</v>
          </cell>
          <cell r="G1126">
            <v>1423.3463999999999</v>
          </cell>
          <cell r="H1126">
            <v>483.93777599999999</v>
          </cell>
          <cell r="I1126">
            <v>1907.2841759999999</v>
          </cell>
          <cell r="J1126">
            <v>286.09262639999997</v>
          </cell>
          <cell r="K1126">
            <v>2193.3768024000001</v>
          </cell>
          <cell r="L1126">
            <v>2632.0521628800002</v>
          </cell>
          <cell r="M1126">
            <v>2556</v>
          </cell>
          <cell r="N1126">
            <v>2400</v>
          </cell>
          <cell r="O1126">
            <v>6.5</v>
          </cell>
        </row>
        <row r="1127">
          <cell r="A1127">
            <v>27000010</v>
          </cell>
          <cell r="B1127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27">
            <v>318</v>
          </cell>
          <cell r="D1127">
            <v>2</v>
          </cell>
          <cell r="E1127">
            <v>189.77951999999999</v>
          </cell>
          <cell r="F1127">
            <v>0</v>
          </cell>
          <cell r="G1127">
            <v>189.77951999999999</v>
          </cell>
          <cell r="H1127">
            <v>64.525036799999995</v>
          </cell>
          <cell r="I1127">
            <v>254.3045568</v>
          </cell>
          <cell r="J1127">
            <v>38.145683519999999</v>
          </cell>
          <cell r="K1127">
            <v>292.45024031999998</v>
          </cell>
          <cell r="L1127">
            <v>350.94028838399998</v>
          </cell>
          <cell r="M1127">
            <v>338.67</v>
          </cell>
          <cell r="N1127">
            <v>318</v>
          </cell>
          <cell r="O1127">
            <v>6.5000000000000044</v>
          </cell>
        </row>
        <row r="1128">
          <cell r="A1128">
            <v>27000011</v>
          </cell>
          <cell r="B1128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28">
            <v>318</v>
          </cell>
          <cell r="D1128">
            <v>2</v>
          </cell>
          <cell r="E1128">
            <v>189.77951999999999</v>
          </cell>
          <cell r="F1128">
            <v>0</v>
          </cell>
          <cell r="G1128">
            <v>189.77951999999999</v>
          </cell>
          <cell r="H1128">
            <v>64.525036799999995</v>
          </cell>
          <cell r="I1128">
            <v>254.3045568</v>
          </cell>
          <cell r="J1128">
            <v>38.145683519999999</v>
          </cell>
          <cell r="K1128">
            <v>292.45024031999998</v>
          </cell>
          <cell r="L1128">
            <v>350.94028838399998</v>
          </cell>
          <cell r="M1128">
            <v>338.67</v>
          </cell>
          <cell r="N1128">
            <v>318</v>
          </cell>
          <cell r="O1128">
            <v>6.5000000000000044</v>
          </cell>
        </row>
        <row r="1129">
          <cell r="A1129">
            <v>27000013</v>
          </cell>
          <cell r="B1129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129">
            <v>318</v>
          </cell>
          <cell r="D1129">
            <v>2</v>
          </cell>
          <cell r="E1129">
            <v>189.77951999999999</v>
          </cell>
          <cell r="F1129">
            <v>0</v>
          </cell>
          <cell r="G1129">
            <v>189.77951999999999</v>
          </cell>
          <cell r="H1129">
            <v>64.525036799999995</v>
          </cell>
          <cell r="I1129">
            <v>254.3045568</v>
          </cell>
          <cell r="J1129">
            <v>38.145683519999999</v>
          </cell>
          <cell r="K1129">
            <v>292.45024031999998</v>
          </cell>
          <cell r="L1129">
            <v>350.94028838399998</v>
          </cell>
          <cell r="M1129">
            <v>338.67</v>
          </cell>
          <cell r="N1129">
            <v>365</v>
          </cell>
          <cell r="O1129">
            <v>6.5000000000000044</v>
          </cell>
        </row>
        <row r="1130">
          <cell r="A1130">
            <v>27000042</v>
          </cell>
          <cell r="B1130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v>
          </cell>
          <cell r="C1130">
            <v>0</v>
          </cell>
          <cell r="D1130">
            <v>2</v>
          </cell>
          <cell r="E1130">
            <v>189.77951999999999</v>
          </cell>
          <cell r="F1130">
            <v>0</v>
          </cell>
          <cell r="G1130">
            <v>189.77951999999999</v>
          </cell>
          <cell r="H1130">
            <v>64.525036799999995</v>
          </cell>
          <cell r="I1130">
            <v>254.3045568</v>
          </cell>
          <cell r="J1130">
            <v>38.145683519999999</v>
          </cell>
          <cell r="K1130">
            <v>292.45024031999998</v>
          </cell>
          <cell r="L1130">
            <v>350.94028838399998</v>
          </cell>
          <cell r="M1130">
            <v>381</v>
          </cell>
          <cell r="N1130">
            <v>381</v>
          </cell>
          <cell r="O1130">
            <v>100</v>
          </cell>
        </row>
        <row r="1131">
          <cell r="A1131">
            <v>27000016</v>
          </cell>
          <cell r="B1131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131">
            <v>582</v>
          </cell>
          <cell r="D1131">
            <v>4</v>
          </cell>
          <cell r="E1131">
            <v>379.55903999999998</v>
          </cell>
          <cell r="F1131">
            <v>0</v>
          </cell>
          <cell r="G1131">
            <v>379.55903999999998</v>
          </cell>
          <cell r="H1131">
            <v>129.05007359999999</v>
          </cell>
          <cell r="I1131">
            <v>508.6091136</v>
          </cell>
          <cell r="J1131">
            <v>76.291367039999997</v>
          </cell>
          <cell r="K1131">
            <v>584.90048063999996</v>
          </cell>
          <cell r="L1131">
            <v>701.88057676799997</v>
          </cell>
          <cell r="M1131">
            <v>619.83000000000004</v>
          </cell>
          <cell r="N1131">
            <v>620</v>
          </cell>
          <cell r="O1131">
            <v>6.5000000000000071</v>
          </cell>
        </row>
        <row r="1132">
          <cell r="A1132">
            <v>27000017</v>
          </cell>
          <cell r="B1132" t="str">
            <v>Оценка зависимости доза-ответ для приоритетных загрязнителей - 1 вещество</v>
          </cell>
          <cell r="C1132">
            <v>582</v>
          </cell>
          <cell r="D1132">
            <v>4</v>
          </cell>
          <cell r="E1132">
            <v>379.55903999999998</v>
          </cell>
          <cell r="F1132">
            <v>0</v>
          </cell>
          <cell r="G1132">
            <v>379.55903999999998</v>
          </cell>
          <cell r="H1132">
            <v>129.05007359999999</v>
          </cell>
          <cell r="I1132">
            <v>508.6091136</v>
          </cell>
          <cell r="J1132">
            <v>76.291367039999997</v>
          </cell>
          <cell r="K1132">
            <v>584.90048063999996</v>
          </cell>
          <cell r="L1132">
            <v>701.88057676799997</v>
          </cell>
          <cell r="M1132">
            <v>619.83000000000004</v>
          </cell>
          <cell r="N1132">
            <v>620</v>
          </cell>
          <cell r="O1132">
            <v>6.5000000000000071</v>
          </cell>
        </row>
        <row r="1133">
          <cell r="A1133">
            <v>27000018</v>
          </cell>
          <cell r="B1133" t="str">
            <v>Расчет риска  (острого  и хронического неканцерогенного и канцерогенного) - на 1 вещество</v>
          </cell>
          <cell r="C1133">
            <v>1224</v>
          </cell>
          <cell r="D1133">
            <v>8</v>
          </cell>
          <cell r="E1133">
            <v>759.11807999999996</v>
          </cell>
          <cell r="F1133">
            <v>0</v>
          </cell>
          <cell r="G1133">
            <v>759.11807999999996</v>
          </cell>
          <cell r="H1133">
            <v>258.10014719999998</v>
          </cell>
          <cell r="I1133">
            <v>1017.2182272</v>
          </cell>
          <cell r="J1133">
            <v>152.58273407999999</v>
          </cell>
          <cell r="K1133">
            <v>1169.8009612799999</v>
          </cell>
          <cell r="L1133">
            <v>1403.7611535359999</v>
          </cell>
          <cell r="M1133">
            <v>1303.56</v>
          </cell>
          <cell r="N1133">
            <v>1304</v>
          </cell>
          <cell r="O1133">
            <v>6.4999999999999964</v>
          </cell>
        </row>
        <row r="1134">
          <cell r="A1134">
            <v>27000019</v>
          </cell>
          <cell r="B1134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134">
            <v>1909</v>
          </cell>
          <cell r="D1134">
            <v>12</v>
          </cell>
          <cell r="E1134">
            <v>1138.6771200000001</v>
          </cell>
          <cell r="F1134">
            <v>0</v>
          </cell>
          <cell r="G1134">
            <v>1138.6771200000001</v>
          </cell>
          <cell r="H1134">
            <v>387.15022080000006</v>
          </cell>
          <cell r="I1134">
            <v>1525.8273408</v>
          </cell>
          <cell r="J1134">
            <v>228.87410112000001</v>
          </cell>
          <cell r="K1134">
            <v>1754.70144192</v>
          </cell>
          <cell r="L1134">
            <v>2105.6417303039998</v>
          </cell>
          <cell r="M1134">
            <v>2033.085</v>
          </cell>
          <cell r="N1134">
            <v>2105</v>
          </cell>
          <cell r="O1134">
            <v>6.5000000000000018</v>
          </cell>
        </row>
        <row r="1135">
          <cell r="A1135">
            <v>27000020</v>
          </cell>
          <cell r="B1135" t="str">
            <v>Расчет суммарного канцерогенного риска</v>
          </cell>
          <cell r="C1135">
            <v>1398</v>
          </cell>
          <cell r="D1135">
            <v>10</v>
          </cell>
          <cell r="E1135">
            <v>948.89760000000001</v>
          </cell>
          <cell r="F1135">
            <v>0</v>
          </cell>
          <cell r="G1135">
            <v>948.89760000000001</v>
          </cell>
          <cell r="H1135">
            <v>322.62518400000005</v>
          </cell>
          <cell r="I1135">
            <v>1271.522784</v>
          </cell>
          <cell r="J1135">
            <v>190.7284176</v>
          </cell>
          <cell r="K1135">
            <v>1462.2512016000001</v>
          </cell>
          <cell r="L1135">
            <v>1754.70144192</v>
          </cell>
          <cell r="M1135">
            <v>1488.87</v>
          </cell>
          <cell r="N1135">
            <v>1608</v>
          </cell>
          <cell r="O1135">
            <v>6.499999999999992</v>
          </cell>
        </row>
        <row r="1136">
          <cell r="A1136">
            <v>27000021</v>
          </cell>
          <cell r="B1136" t="str">
            <v>Пространственный анализ и моделирование величин риска на исследуемой территории с использование ГИС - 1 вещество.</v>
          </cell>
          <cell r="C1136">
            <v>1166</v>
          </cell>
          <cell r="D1136">
            <v>8</v>
          </cell>
          <cell r="E1136">
            <v>759.11807999999996</v>
          </cell>
          <cell r="F1136">
            <v>0</v>
          </cell>
          <cell r="G1136">
            <v>759.11807999999996</v>
          </cell>
          <cell r="H1136">
            <v>258.10014719999998</v>
          </cell>
          <cell r="I1136">
            <v>1017.2182272</v>
          </cell>
          <cell r="J1136">
            <v>152.58273407999999</v>
          </cell>
          <cell r="K1136">
            <v>1169.8009612799999</v>
          </cell>
          <cell r="L1136">
            <v>1403.7611535359999</v>
          </cell>
          <cell r="M1136">
            <v>1241.79</v>
          </cell>
          <cell r="N1136">
            <v>1242</v>
          </cell>
          <cell r="O1136">
            <v>6.4999999999999973</v>
          </cell>
        </row>
        <row r="1137">
          <cell r="A1137">
            <v>27000022</v>
          </cell>
          <cell r="B1137" t="str">
            <v>Подготовка необходимых картографических материалов</v>
          </cell>
          <cell r="C1137">
            <v>1909</v>
          </cell>
          <cell r="D1137">
            <v>12</v>
          </cell>
          <cell r="E1137">
            <v>1138.6771200000001</v>
          </cell>
          <cell r="F1137">
            <v>0</v>
          </cell>
          <cell r="G1137">
            <v>1138.6771200000001</v>
          </cell>
          <cell r="H1137">
            <v>387.15022080000006</v>
          </cell>
          <cell r="I1137">
            <v>1525.8273408</v>
          </cell>
          <cell r="J1137">
            <v>228.87410112000001</v>
          </cell>
          <cell r="K1137">
            <v>1754.70144192</v>
          </cell>
          <cell r="L1137">
            <v>2105.6417303039998</v>
          </cell>
          <cell r="M1137">
            <v>2033.085</v>
          </cell>
          <cell r="N1137">
            <v>2195</v>
          </cell>
          <cell r="O1137">
            <v>6.5000000000000018</v>
          </cell>
        </row>
        <row r="1138">
          <cell r="A1138">
            <v>27000023</v>
          </cell>
          <cell r="B1138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138">
            <v>1909</v>
          </cell>
          <cell r="D1138">
            <v>12</v>
          </cell>
          <cell r="E1138">
            <v>1138.6771200000001</v>
          </cell>
          <cell r="F1138">
            <v>0</v>
          </cell>
          <cell r="G1138">
            <v>1138.6771200000001</v>
          </cell>
          <cell r="H1138">
            <v>387.15022080000006</v>
          </cell>
          <cell r="I1138">
            <v>1525.8273408</v>
          </cell>
          <cell r="J1138">
            <v>228.87410112000001</v>
          </cell>
          <cell r="K1138">
            <v>1754.70144192</v>
          </cell>
          <cell r="L1138">
            <v>2105.6417303039998</v>
          </cell>
          <cell r="M1138">
            <v>2033.085</v>
          </cell>
          <cell r="N1138">
            <v>2195</v>
          </cell>
          <cell r="O1138">
            <v>6.5000000000000018</v>
          </cell>
        </row>
        <row r="1139">
          <cell r="A1139">
            <v>27000024</v>
          </cell>
          <cell r="B1139" t="str">
            <v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v>
          </cell>
          <cell r="C1139">
            <v>1005</v>
          </cell>
          <cell r="D1139">
            <v>12</v>
          </cell>
          <cell r="E1139">
            <v>1138.6771200000001</v>
          </cell>
          <cell r="F1139">
            <v>0</v>
          </cell>
          <cell r="G1139">
            <v>1138.6771200000001</v>
          </cell>
          <cell r="H1139">
            <v>387.15022080000006</v>
          </cell>
          <cell r="I1139">
            <v>1525.8273408</v>
          </cell>
          <cell r="J1139">
            <v>228.87410112000001</v>
          </cell>
          <cell r="K1139">
            <v>1754.70144192</v>
          </cell>
          <cell r="L1139">
            <v>2105.6417303039998</v>
          </cell>
          <cell r="M1139">
            <v>1070.325</v>
          </cell>
          <cell r="N1139">
            <v>1070</v>
          </cell>
          <cell r="O1139">
            <v>6.5000000000000044</v>
          </cell>
        </row>
        <row r="1140">
          <cell r="A1140">
            <v>27000025</v>
          </cell>
          <cell r="B1140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140">
            <v>1591</v>
          </cell>
          <cell r="D1140">
            <v>10</v>
          </cell>
          <cell r="E1140">
            <v>948.89760000000001</v>
          </cell>
          <cell r="F1140">
            <v>0</v>
          </cell>
          <cell r="G1140">
            <v>948.89760000000001</v>
          </cell>
          <cell r="H1140">
            <v>322.62518400000005</v>
          </cell>
          <cell r="I1140">
            <v>1271.522784</v>
          </cell>
          <cell r="J1140">
            <v>190.7284176</v>
          </cell>
          <cell r="K1140">
            <v>1462.2512016000001</v>
          </cell>
          <cell r="L1140">
            <v>1754.70144192</v>
          </cell>
          <cell r="M1140">
            <v>1694.415</v>
          </cell>
          <cell r="N1140">
            <v>1830</v>
          </cell>
          <cell r="O1140">
            <v>6.4999999999999973</v>
          </cell>
        </row>
        <row r="1141">
          <cell r="A1141">
            <v>27000026</v>
          </cell>
          <cell r="B1141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141">
            <v>5028</v>
          </cell>
          <cell r="D1141">
            <v>40</v>
          </cell>
          <cell r="E1141">
            <v>3795.5904</v>
          </cell>
          <cell r="F1141">
            <v>0</v>
          </cell>
          <cell r="G1141">
            <v>3795.5904</v>
          </cell>
          <cell r="H1141">
            <v>1290.5007360000002</v>
          </cell>
          <cell r="I1141">
            <v>5086.091136</v>
          </cell>
          <cell r="J1141">
            <v>762.9136704</v>
          </cell>
          <cell r="K1141">
            <v>5849.0048064000002</v>
          </cell>
          <cell r="L1141">
            <v>7018.8057676799999</v>
          </cell>
          <cell r="M1141">
            <v>5354.82</v>
          </cell>
          <cell r="N1141">
            <v>5782</v>
          </cell>
          <cell r="O1141">
            <v>6.4999999999999947</v>
          </cell>
        </row>
        <row r="1142">
          <cell r="A1142">
            <v>27000027</v>
          </cell>
          <cell r="B1142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42">
            <v>3327</v>
          </cell>
          <cell r="D1142">
            <v>20</v>
          </cell>
          <cell r="E1142">
            <v>1897.7952</v>
          </cell>
          <cell r="F1142">
            <v>0</v>
          </cell>
          <cell r="G1142">
            <v>1897.7952</v>
          </cell>
          <cell r="H1142">
            <v>645.25036800000009</v>
          </cell>
          <cell r="I1142">
            <v>2543.045568</v>
          </cell>
          <cell r="J1142">
            <v>381.4568352</v>
          </cell>
          <cell r="K1142">
            <v>2924.5024032000001</v>
          </cell>
          <cell r="L1142">
            <v>3509.40288384</v>
          </cell>
          <cell r="M1142">
            <v>3543.2550000000001</v>
          </cell>
          <cell r="N1142">
            <v>3826</v>
          </cell>
          <cell r="O1142">
            <v>6.5000000000000027</v>
          </cell>
        </row>
        <row r="1143">
          <cell r="A1143">
            <v>27000028</v>
          </cell>
          <cell r="B1143" t="str">
            <v>Формирование отчета</v>
          </cell>
          <cell r="C1143">
            <v>802</v>
          </cell>
          <cell r="D1143">
            <v>24</v>
          </cell>
          <cell r="E1143">
            <v>2277.3542400000001</v>
          </cell>
          <cell r="F1143">
            <v>0</v>
          </cell>
          <cell r="G1143">
            <v>2277.3542400000001</v>
          </cell>
          <cell r="H1143">
            <v>774.30044160000011</v>
          </cell>
          <cell r="I1143">
            <v>3051.6546816</v>
          </cell>
          <cell r="J1143">
            <v>457.74820224000001</v>
          </cell>
          <cell r="K1143">
            <v>3509.40288384</v>
          </cell>
          <cell r="L1143">
            <v>4211.2834606079996</v>
          </cell>
          <cell r="M1143">
            <v>854.13</v>
          </cell>
          <cell r="N1143">
            <v>922</v>
          </cell>
          <cell r="O1143">
            <v>6.4999999999999991</v>
          </cell>
        </row>
        <row r="1144">
          <cell r="A1144">
            <v>27000029</v>
          </cell>
          <cell r="B1144" t="str">
            <v>Распечатка картографических материалов - за 1 единицу.</v>
          </cell>
          <cell r="C1144">
            <v>6</v>
          </cell>
          <cell r="D1144">
            <v>0.1</v>
          </cell>
          <cell r="E1144">
            <v>9.488976000000001</v>
          </cell>
          <cell r="F1144">
            <v>0</v>
          </cell>
          <cell r="G1144">
            <v>9.488976000000001</v>
          </cell>
          <cell r="H1144">
            <v>3.2262518400000006</v>
          </cell>
          <cell r="I1144">
            <v>12.715227840000001</v>
          </cell>
          <cell r="J1144">
            <v>1.9072841760000001</v>
          </cell>
          <cell r="K1144">
            <v>14.622512016000002</v>
          </cell>
          <cell r="L1144">
            <v>17.547014419200003</v>
          </cell>
          <cell r="M1144">
            <v>6.39</v>
          </cell>
          <cell r="N1144">
            <v>7</v>
          </cell>
          <cell r="O1144">
            <v>6.4999999999999947</v>
          </cell>
        </row>
        <row r="1145">
          <cell r="A1145">
            <v>27000030</v>
          </cell>
          <cell r="B1145" t="str">
            <v>Распечатка 1 экземпляра отчета, брошюровка окончательного отчета.</v>
          </cell>
          <cell r="C1145">
            <v>49</v>
          </cell>
          <cell r="D1145">
            <v>0.5</v>
          </cell>
          <cell r="E1145">
            <v>47.444879999999998</v>
          </cell>
          <cell r="F1145">
            <v>0</v>
          </cell>
          <cell r="G1145">
            <v>47.444879999999998</v>
          </cell>
          <cell r="H1145">
            <v>16.131259199999999</v>
          </cell>
          <cell r="I1145">
            <v>63.5761392</v>
          </cell>
          <cell r="J1145">
            <v>9.5364208799999997</v>
          </cell>
          <cell r="K1145">
            <v>73.112560079999994</v>
          </cell>
          <cell r="L1145">
            <v>87.735072095999996</v>
          </cell>
          <cell r="M1145">
            <v>52.185000000000002</v>
          </cell>
          <cell r="N1145">
            <v>56</v>
          </cell>
          <cell r="O1145">
            <v>6.5000000000000044</v>
          </cell>
        </row>
        <row r="1146">
          <cell r="A1146" t="str">
            <v>Отдел профилактической дезинфекции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7">
          <cell r="A1147" t="str">
            <v>Дератизация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</row>
        <row r="1148">
          <cell r="A1148">
            <v>25002020</v>
          </cell>
          <cell r="B1148" t="str">
            <v>Дератизация по договорам  (1 кв.м.)</v>
          </cell>
          <cell r="C1148">
            <v>0.46</v>
          </cell>
          <cell r="D1148">
            <v>7.0000000000000007E-2</v>
          </cell>
          <cell r="E1148">
            <v>13.816824</v>
          </cell>
          <cell r="F1148">
            <v>3.56</v>
          </cell>
          <cell r="G1148">
            <v>17.376823999999999</v>
          </cell>
          <cell r="H1148">
            <v>5.9081201600000002</v>
          </cell>
          <cell r="I1148">
            <v>23.284944159999998</v>
          </cell>
          <cell r="J1148">
            <v>3.4927416239999998</v>
          </cell>
          <cell r="K1148">
            <v>26.777685783999999</v>
          </cell>
          <cell r="L1148">
            <v>32.133222940799996</v>
          </cell>
          <cell r="M1148">
            <v>0.4899</v>
          </cell>
          <cell r="N1148">
            <v>0.46</v>
          </cell>
          <cell r="O1148">
            <v>6.4999999999999964</v>
          </cell>
        </row>
        <row r="1149">
          <cell r="A1149">
            <v>25002026</v>
          </cell>
          <cell r="B1149" t="str">
            <v>Дератизация социально - значимых объектов за 1 кв.м.</v>
          </cell>
          <cell r="C1149">
            <v>0.53</v>
          </cell>
          <cell r="D1149">
            <v>7.0000000000000007E-2</v>
          </cell>
          <cell r="E1149">
            <v>13.816824</v>
          </cell>
          <cell r="F1149">
            <v>9.39</v>
          </cell>
          <cell r="G1149">
            <v>23.206824000000001</v>
          </cell>
          <cell r="H1149">
            <v>7.8903201600000008</v>
          </cell>
          <cell r="I1149">
            <v>31.097144160000003</v>
          </cell>
          <cell r="J1149">
            <v>4.6645716240000006</v>
          </cell>
          <cell r="K1149">
            <v>35.761715784000003</v>
          </cell>
          <cell r="L1149">
            <v>42.914058940800004</v>
          </cell>
          <cell r="M1149">
            <v>0.56445000000000001</v>
          </cell>
          <cell r="N1149">
            <v>0.53</v>
          </cell>
          <cell r="O1149">
            <v>6.4999999999999964</v>
          </cell>
        </row>
        <row r="1150">
          <cell r="A1150">
            <v>25000004</v>
          </cell>
          <cell r="B1150" t="str">
            <v>Дератизация ДОУ (за 1 кв.м.)</v>
          </cell>
          <cell r="C1150">
            <v>0.6</v>
          </cell>
          <cell r="D1150">
            <v>7.0000000000000007E-2</v>
          </cell>
          <cell r="E1150">
            <v>13.816824</v>
          </cell>
          <cell r="F1150">
            <v>5.14</v>
          </cell>
          <cell r="G1150">
            <v>18.956824000000001</v>
          </cell>
          <cell r="H1150">
            <v>6.4453201600000005</v>
          </cell>
          <cell r="I1150">
            <v>25.402144160000002</v>
          </cell>
          <cell r="J1150">
            <v>3.8103216240000002</v>
          </cell>
          <cell r="K1150">
            <v>29.212465784000003</v>
          </cell>
          <cell r="L1150">
            <v>35.054958940800006</v>
          </cell>
          <cell r="M1150">
            <v>0.63900000000000001</v>
          </cell>
          <cell r="N1150">
            <v>0.6</v>
          </cell>
          <cell r="O1150">
            <v>6.5000000000000053</v>
          </cell>
        </row>
        <row r="1151">
          <cell r="A1151">
            <v>25002001</v>
          </cell>
          <cell r="B1151" t="str">
            <v>Дератизация 1 кв.м. ДОУ</v>
          </cell>
          <cell r="C1151">
            <v>0.67</v>
          </cell>
          <cell r="D1151">
            <v>7.0000000000000007E-2</v>
          </cell>
          <cell r="E1151">
            <v>13.816824</v>
          </cell>
          <cell r="F1151">
            <v>8.0299999999999994</v>
          </cell>
          <cell r="G1151">
            <v>21.846823999999998</v>
          </cell>
          <cell r="H1151">
            <v>7.4279201600000002</v>
          </cell>
          <cell r="I1151">
            <v>29.274744159999997</v>
          </cell>
          <cell r="J1151">
            <v>4.3912116239999994</v>
          </cell>
          <cell r="K1151">
            <v>33.665955783999998</v>
          </cell>
          <cell r="L1151">
            <v>40.399146940799994</v>
          </cell>
          <cell r="M1151">
            <v>0.71355000000000002</v>
          </cell>
          <cell r="N1151">
            <v>0.67</v>
          </cell>
          <cell r="O1151">
            <v>6.4999999999999964</v>
          </cell>
        </row>
        <row r="1152">
          <cell r="A1152">
            <v>25000022</v>
          </cell>
          <cell r="B1152" t="str">
            <v>Дератизация ДОУ от 100 кв.м. (за 1 кв.м.)</v>
          </cell>
          <cell r="C1152">
            <v>0.73</v>
          </cell>
          <cell r="D1152">
            <v>7.0000000000000007E-2</v>
          </cell>
          <cell r="E1152">
            <v>13.816824</v>
          </cell>
          <cell r="F1152">
            <v>4.01</v>
          </cell>
          <cell r="G1152">
            <v>17.826824000000002</v>
          </cell>
          <cell r="H1152">
            <v>6.0611201600000015</v>
          </cell>
          <cell r="I1152">
            <v>23.887944160000004</v>
          </cell>
          <cell r="J1152">
            <v>3.5831916240000004</v>
          </cell>
          <cell r="K1152">
            <v>27.471135784000005</v>
          </cell>
          <cell r="L1152">
            <v>32.965362940800006</v>
          </cell>
          <cell r="M1152">
            <v>0.77744999999999997</v>
          </cell>
          <cell r="N1152">
            <v>0.73</v>
          </cell>
          <cell r="O1152">
            <v>6.4999999999999991</v>
          </cell>
        </row>
        <row r="1153">
          <cell r="A1153">
            <v>25002007</v>
          </cell>
          <cell r="B1153" t="str">
            <v>Дератизация 1 кв.м. объектов  площадью свыше 1000 кв.м.</v>
          </cell>
          <cell r="C1153">
            <v>0.82</v>
          </cell>
          <cell r="D1153">
            <v>7.0000000000000007E-2</v>
          </cell>
          <cell r="E1153">
            <v>13.816824</v>
          </cell>
          <cell r="F1153">
            <v>9.52</v>
          </cell>
          <cell r="G1153">
            <v>23.336824</v>
          </cell>
          <cell r="H1153">
            <v>7.9345201600000008</v>
          </cell>
          <cell r="I1153">
            <v>31.271344160000002</v>
          </cell>
          <cell r="J1153">
            <v>4.6907016239999999</v>
          </cell>
          <cell r="K1153">
            <v>35.962045784000004</v>
          </cell>
          <cell r="L1153">
            <v>43.154454940800008</v>
          </cell>
          <cell r="M1153">
            <v>0.87329999999999997</v>
          </cell>
          <cell r="N1153">
            <v>0.82</v>
          </cell>
          <cell r="O1153">
            <v>6.5000000000000018</v>
          </cell>
        </row>
        <row r="1154">
          <cell r="A1154">
            <v>25002027</v>
          </cell>
          <cell r="B1154" t="str">
            <v>Дератизация по договорам объекта площадью от 300 кв.м. (1кв.м.)</v>
          </cell>
          <cell r="C1154">
            <v>0.94</v>
          </cell>
          <cell r="D1154">
            <v>7.0000000000000007E-2</v>
          </cell>
          <cell r="E1154">
            <v>13.816824</v>
          </cell>
          <cell r="F1154">
            <v>9.4600000000000009</v>
          </cell>
          <cell r="G1154">
            <v>23.276824000000001</v>
          </cell>
          <cell r="H1154">
            <v>7.9141201600000013</v>
          </cell>
          <cell r="I1154">
            <v>31.190944160000001</v>
          </cell>
          <cell r="J1154">
            <v>4.6786416239999999</v>
          </cell>
          <cell r="K1154">
            <v>35.869585784000002</v>
          </cell>
          <cell r="L1154">
            <v>43.043502940800003</v>
          </cell>
          <cell r="M1154">
            <v>1.0010999999999999</v>
          </cell>
          <cell r="N1154">
            <v>0.94</v>
          </cell>
          <cell r="O1154">
            <v>6.4999999999999929</v>
          </cell>
        </row>
        <row r="1155">
          <cell r="A1155">
            <v>25002009</v>
          </cell>
          <cell r="B1155" t="str">
            <v>Дератизация по договорам объекта площадью от 301 кв.м. до 1000 кв.м. (1кв.м.)</v>
          </cell>
          <cell r="C1155">
            <v>1.02</v>
          </cell>
          <cell r="D1155">
            <v>7.0000000000000007E-2</v>
          </cell>
          <cell r="E1155">
            <v>13.816824</v>
          </cell>
          <cell r="F1155">
            <v>11</v>
          </cell>
          <cell r="G1155">
            <v>24.816824</v>
          </cell>
          <cell r="H1155">
            <v>8.4377201600000014</v>
          </cell>
          <cell r="I1155">
            <v>33.254544160000002</v>
          </cell>
          <cell r="J1155">
            <v>4.9881816240000001</v>
          </cell>
          <cell r="K1155">
            <v>38.242725784000001</v>
          </cell>
          <cell r="L1155">
            <v>45.891270940799998</v>
          </cell>
          <cell r="M1155">
            <v>1.0863</v>
          </cell>
          <cell r="N1155">
            <v>1.02</v>
          </cell>
          <cell r="O1155">
            <v>6.5000000000000027</v>
          </cell>
        </row>
        <row r="1156">
          <cell r="A1156">
            <v>25002030</v>
          </cell>
          <cell r="B1156" t="str">
            <v>Дератизация  по договорам объекта площадью от 200 кв.м. ( 1 кв.м.)</v>
          </cell>
          <cell r="C1156">
            <v>1.1000000000000001</v>
          </cell>
          <cell r="D1156">
            <v>7.0000000000000007E-2</v>
          </cell>
          <cell r="E1156">
            <v>13.816824</v>
          </cell>
          <cell r="F1156">
            <v>9.4600000000000009</v>
          </cell>
          <cell r="G1156">
            <v>23.276824000000001</v>
          </cell>
          <cell r="H1156">
            <v>7.9141201600000013</v>
          </cell>
          <cell r="I1156">
            <v>31.190944160000001</v>
          </cell>
          <cell r="J1156">
            <v>4.6786416239999999</v>
          </cell>
          <cell r="K1156">
            <v>35.869585784000002</v>
          </cell>
          <cell r="L1156">
            <v>43.043502940800003</v>
          </cell>
          <cell r="M1156">
            <v>1.1715</v>
          </cell>
          <cell r="N1156">
            <v>1.1000000000000001</v>
          </cell>
          <cell r="O1156">
            <v>6.4999999999999902</v>
          </cell>
        </row>
        <row r="1157">
          <cell r="A1157">
            <v>25000002</v>
          </cell>
          <cell r="B1157" t="str">
            <v>Дератизация от 101 кв.м. до 300 кв.м. (за 1 кв.м)</v>
          </cell>
          <cell r="C1157">
            <v>1.23</v>
          </cell>
          <cell r="D1157">
            <v>7.0000000000000007E-2</v>
          </cell>
          <cell r="E1157">
            <v>13.816824</v>
          </cell>
          <cell r="F1157">
            <v>9.44</v>
          </cell>
          <cell r="G1157">
            <v>23.256824000000002</v>
          </cell>
          <cell r="H1157">
            <v>7.9073201600000012</v>
          </cell>
          <cell r="I1157">
            <v>31.164144160000003</v>
          </cell>
          <cell r="J1157">
            <v>4.6746216240000003</v>
          </cell>
          <cell r="K1157">
            <v>35.838765784000003</v>
          </cell>
          <cell r="L1157">
            <v>43.006518940800007</v>
          </cell>
          <cell r="M1157">
            <v>1.3099499999999999</v>
          </cell>
          <cell r="N1157">
            <v>1.23</v>
          </cell>
          <cell r="O1157">
            <v>6.4999999999999973</v>
          </cell>
        </row>
        <row r="1158">
          <cell r="A1158">
            <v>25000062</v>
          </cell>
          <cell r="B1158" t="str">
            <v>Дератизация по договорам объекта площадью от 100 кв.м. (1кв.м.)</v>
          </cell>
          <cell r="C1158">
            <v>1.41</v>
          </cell>
          <cell r="D1158">
            <v>7.0000000000000007E-2</v>
          </cell>
          <cell r="E1158">
            <v>13.816824</v>
          </cell>
          <cell r="F1158">
            <v>9.4600000000000009</v>
          </cell>
          <cell r="G1158">
            <v>23.276824000000001</v>
          </cell>
          <cell r="H1158">
            <v>7.9141201600000013</v>
          </cell>
          <cell r="I1158">
            <v>31.190944160000001</v>
          </cell>
          <cell r="J1158">
            <v>4.6786416239999999</v>
          </cell>
          <cell r="K1158">
            <v>35.869585784000002</v>
          </cell>
          <cell r="L1158">
            <v>43.043502940800003</v>
          </cell>
          <cell r="M1158">
            <v>1.5016499999999999</v>
          </cell>
          <cell r="N1158">
            <v>1.41</v>
          </cell>
          <cell r="O1158">
            <v>6.5000000000000018</v>
          </cell>
        </row>
        <row r="1159">
          <cell r="A1159">
            <v>25000064</v>
          </cell>
          <cell r="B1159" t="str">
            <v>Дератизация по договорам  площадью от 100 кв.м. (1кв.м.)</v>
          </cell>
          <cell r="C1159">
            <v>1.53</v>
          </cell>
          <cell r="D1159">
            <v>7.0000000000000007E-2</v>
          </cell>
          <cell r="E1159">
            <v>13.816824</v>
          </cell>
          <cell r="F1159">
            <v>27.73</v>
          </cell>
          <cell r="G1159">
            <v>41.546824000000001</v>
          </cell>
          <cell r="H1159">
            <v>14.125920160000002</v>
          </cell>
          <cell r="I1159">
            <v>55.672744160000001</v>
          </cell>
          <cell r="J1159">
            <v>8.3509116240000001</v>
          </cell>
          <cell r="K1159">
            <v>64.023655783999999</v>
          </cell>
          <cell r="L1159">
            <v>76.828386940800002</v>
          </cell>
          <cell r="M1159">
            <v>1.6294500000000001</v>
          </cell>
          <cell r="N1159">
            <v>1.53</v>
          </cell>
          <cell r="O1159">
            <v>6.5000000000000027</v>
          </cell>
        </row>
        <row r="1160">
          <cell r="A1160">
            <v>25002023</v>
          </cell>
          <cell r="B1160" t="str">
            <v>Дератизация производственных помещений (1 кв.м.)</v>
          </cell>
          <cell r="C1160">
            <v>1.77</v>
          </cell>
          <cell r="D1160">
            <v>7.0000000000000007E-2</v>
          </cell>
          <cell r="E1160">
            <v>13.816824</v>
          </cell>
          <cell r="F1160">
            <v>0</v>
          </cell>
          <cell r="G1160">
            <v>13.816824</v>
          </cell>
          <cell r="H1160">
            <v>4.6977201600000003</v>
          </cell>
          <cell r="I1160">
            <v>18.51454416</v>
          </cell>
          <cell r="J1160">
            <v>2.7771816239999998</v>
          </cell>
          <cell r="K1160">
            <v>21.291725784</v>
          </cell>
          <cell r="L1160">
            <v>25.550070940800001</v>
          </cell>
          <cell r="M1160">
            <v>1.8850500000000001</v>
          </cell>
          <cell r="N1160">
            <v>1.77</v>
          </cell>
          <cell r="O1160">
            <v>6.5000000000000053</v>
          </cell>
        </row>
        <row r="1161">
          <cell r="A1161">
            <v>25002002</v>
          </cell>
          <cell r="B1161" t="str">
            <v xml:space="preserve">Дератизация 1 кв.м. объекта площадью до 100 кв.м. </v>
          </cell>
          <cell r="C1161">
            <v>3.37</v>
          </cell>
          <cell r="D1161">
            <v>7.0000000000000007E-2</v>
          </cell>
          <cell r="E1161">
            <v>13.816824</v>
          </cell>
          <cell r="F1161">
            <v>9.4399999999999998E-2</v>
          </cell>
          <cell r="G1161">
            <v>13.911224000000001</v>
          </cell>
          <cell r="H1161">
            <v>4.7298161600000004</v>
          </cell>
          <cell r="I1161">
            <v>18.641040160000003</v>
          </cell>
          <cell r="J1161">
            <v>2.7961560240000005</v>
          </cell>
          <cell r="K1161">
            <v>21.437196184000005</v>
          </cell>
          <cell r="L1161">
            <v>25.724635420800006</v>
          </cell>
          <cell r="M1161">
            <v>3.5890500000000003</v>
          </cell>
          <cell r="N1161">
            <v>3.37</v>
          </cell>
          <cell r="O1161">
            <v>6.5000000000000053</v>
          </cell>
        </row>
        <row r="1162">
          <cell r="A1162">
            <v>25000001</v>
          </cell>
          <cell r="B1162" t="str">
            <v>Дератизация до 100 кв.м. (за 1 кв.м)</v>
          </cell>
          <cell r="C1162">
            <v>7.34</v>
          </cell>
          <cell r="D1162">
            <v>7.0000000000000007E-2</v>
          </cell>
          <cell r="E1162">
            <v>13.816824</v>
          </cell>
          <cell r="F1162">
            <v>9.44</v>
          </cell>
          <cell r="G1162">
            <v>23.256824000000002</v>
          </cell>
          <cell r="H1162">
            <v>7.9073201600000012</v>
          </cell>
          <cell r="I1162">
            <v>31.164144160000003</v>
          </cell>
          <cell r="J1162">
            <v>4.6746216240000003</v>
          </cell>
          <cell r="K1162">
            <v>35.838765784000003</v>
          </cell>
          <cell r="L1162">
            <v>43.006518940800007</v>
          </cell>
          <cell r="M1162">
            <v>7.8170999999999999</v>
          </cell>
          <cell r="N1162">
            <v>7.34</v>
          </cell>
          <cell r="O1162">
            <v>6.5000000000000018</v>
          </cell>
        </row>
        <row r="1163">
          <cell r="A1163">
            <v>25000003</v>
          </cell>
          <cell r="B1163" t="str">
            <v>Санитарная обработка контейнера для раскладки приманок (1 контейнер)</v>
          </cell>
          <cell r="C1163">
            <v>120</v>
          </cell>
          <cell r="D1163">
            <v>7.0000000000000007E-2</v>
          </cell>
          <cell r="E1163">
            <v>13.816824</v>
          </cell>
          <cell r="F1163">
            <v>86.07</v>
          </cell>
          <cell r="G1163">
            <v>99.88682399999999</v>
          </cell>
          <cell r="H1163">
            <v>33.961520159999999</v>
          </cell>
          <cell r="I1163">
            <v>133.84834415999998</v>
          </cell>
          <cell r="J1163">
            <v>20.077251623999995</v>
          </cell>
          <cell r="K1163">
            <v>153.92559578399997</v>
          </cell>
          <cell r="L1163">
            <v>184.71071494079996</v>
          </cell>
          <cell r="M1163">
            <v>127.8</v>
          </cell>
          <cell r="N1163">
            <v>120</v>
          </cell>
          <cell r="O1163">
            <v>6.4999999999999973</v>
          </cell>
        </row>
        <row r="1164">
          <cell r="A1164">
            <v>25000105</v>
          </cell>
          <cell r="B1164" t="str">
            <v>Дератизация за 1 кв.м.</v>
          </cell>
          <cell r="C1164">
            <v>1.99</v>
          </cell>
          <cell r="D1164">
            <v>7.0000000000000007E-2</v>
          </cell>
          <cell r="E1164">
            <v>13.816824</v>
          </cell>
          <cell r="F1164">
            <v>27.73</v>
          </cell>
          <cell r="G1164">
            <v>41.546824000000001</v>
          </cell>
          <cell r="H1164">
            <v>14.125920160000002</v>
          </cell>
          <cell r="I1164">
            <v>55.672744160000001</v>
          </cell>
          <cell r="J1164">
            <v>8.3509116240000001</v>
          </cell>
          <cell r="K1164">
            <v>64.023655783999999</v>
          </cell>
          <cell r="L1164">
            <v>76.828386940800002</v>
          </cell>
          <cell r="M1164">
            <v>2.1193499999999998</v>
          </cell>
          <cell r="N1164">
            <v>1.99</v>
          </cell>
          <cell r="O1164">
            <v>6.4999999999999929</v>
          </cell>
        </row>
        <row r="1165">
          <cell r="A1165">
            <v>25000129</v>
          </cell>
          <cell r="B1165" t="str">
            <v>Дератизация вагона</v>
          </cell>
          <cell r="C1165">
            <v>528</v>
          </cell>
          <cell r="D1165">
            <v>7.0000000000000007E-2</v>
          </cell>
          <cell r="E1165">
            <v>13.816824</v>
          </cell>
          <cell r="F1165">
            <v>9.44</v>
          </cell>
          <cell r="G1165">
            <v>23.256824000000002</v>
          </cell>
          <cell r="H1165">
            <v>7.9073201600000012</v>
          </cell>
          <cell r="I1165">
            <v>31.164144160000003</v>
          </cell>
          <cell r="J1165">
            <v>4.6746216240000003</v>
          </cell>
          <cell r="K1165">
            <v>35.838765784000003</v>
          </cell>
          <cell r="L1165">
            <v>43.006518940800007</v>
          </cell>
          <cell r="M1165">
            <v>562</v>
          </cell>
          <cell r="N1165">
            <v>562</v>
          </cell>
          <cell r="O1165">
            <v>6.4393939393939394</v>
          </cell>
        </row>
        <row r="1166">
          <cell r="A1166" t="str">
            <v>Дезинсекция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7">
          <cell r="A1167">
            <v>25000031</v>
          </cell>
          <cell r="B1167" t="str">
            <v>Дезинсекция бытовых насекомых свыше 151 кв.м. (за 1 кв.м.)</v>
          </cell>
          <cell r="C1167">
            <v>2.85</v>
          </cell>
          <cell r="D1167">
            <v>7.0000000000000007E-2</v>
          </cell>
          <cell r="E1167">
            <v>13.816824</v>
          </cell>
          <cell r="F1167">
            <v>27.87</v>
          </cell>
          <cell r="G1167">
            <v>41.686824000000001</v>
          </cell>
          <cell r="H1167">
            <v>14.173520160000001</v>
          </cell>
          <cell r="I1167">
            <v>55.860344160000004</v>
          </cell>
          <cell r="J1167">
            <v>8.3790516240000006</v>
          </cell>
          <cell r="K1167">
            <v>64.23939578400001</v>
          </cell>
          <cell r="L1167">
            <v>77.087274940800015</v>
          </cell>
          <cell r="M1167">
            <v>3.03525</v>
          </cell>
          <cell r="N1167">
            <v>2.85</v>
          </cell>
          <cell r="O1167">
            <v>6.4999999999999973</v>
          </cell>
        </row>
        <row r="1168">
          <cell r="A1168">
            <v>25000063</v>
          </cell>
          <cell r="B1168" t="str">
            <v>Дезинсекция бытовых насекомых от 151 кв.м. до 300 кв.м.</v>
          </cell>
          <cell r="C1168">
            <v>3.27</v>
          </cell>
          <cell r="D1168">
            <v>7.0000000000000007E-2</v>
          </cell>
          <cell r="E1168">
            <v>13.816824</v>
          </cell>
          <cell r="F1168">
            <v>27.63</v>
          </cell>
          <cell r="G1168">
            <v>41.446823999999999</v>
          </cell>
          <cell r="H1168">
            <v>14.091920160000001</v>
          </cell>
          <cell r="I1168">
            <v>55.53874416</v>
          </cell>
          <cell r="J1168">
            <v>8.330811623999999</v>
          </cell>
          <cell r="K1168">
            <v>63.869555783999999</v>
          </cell>
          <cell r="L1168">
            <v>76.643466940799996</v>
          </cell>
          <cell r="M1168">
            <v>3.4825499999999998</v>
          </cell>
          <cell r="N1168">
            <v>3.27</v>
          </cell>
          <cell r="O1168">
            <v>6.4999999999999929</v>
          </cell>
        </row>
        <row r="1169">
          <cell r="A1169">
            <v>25010051</v>
          </cell>
          <cell r="B1169" t="str">
            <v>Дезинсекция бытовых насекомых по договорам (за 1 кв.м.)</v>
          </cell>
          <cell r="C1169">
            <v>3.72</v>
          </cell>
          <cell r="D1169">
            <v>7.0000000000000007E-2</v>
          </cell>
          <cell r="E1169">
            <v>13.816824</v>
          </cell>
          <cell r="F1169">
            <v>50.127272727272725</v>
          </cell>
          <cell r="G1169">
            <v>63.944096727272722</v>
          </cell>
          <cell r="H1169">
            <v>21.740992887272728</v>
          </cell>
          <cell r="I1169">
            <v>85.685089614545447</v>
          </cell>
          <cell r="J1169">
            <v>12.852763442181816</v>
          </cell>
          <cell r="K1169">
            <v>98.537853056727258</v>
          </cell>
          <cell r="L1169">
            <v>118.2454236680727</v>
          </cell>
          <cell r="M1169">
            <v>3.9618000000000002</v>
          </cell>
          <cell r="N1169">
            <v>3.72</v>
          </cell>
          <cell r="O1169">
            <v>6.5</v>
          </cell>
        </row>
        <row r="1170">
          <cell r="A1170">
            <v>25000012</v>
          </cell>
          <cell r="B1170" t="str">
            <v>Дезинсекция ДОУ (за 1 кв. м.)</v>
          </cell>
          <cell r="C1170">
            <v>4.28</v>
          </cell>
          <cell r="D1170">
            <v>7.0000000000000007E-2</v>
          </cell>
          <cell r="E1170">
            <v>13.816824</v>
          </cell>
          <cell r="F1170">
            <v>5.65</v>
          </cell>
          <cell r="G1170">
            <v>19.466824000000003</v>
          </cell>
          <cell r="H1170">
            <v>6.6187201600000014</v>
          </cell>
          <cell r="I1170">
            <v>26.085544160000005</v>
          </cell>
          <cell r="J1170">
            <v>3.9128316240000007</v>
          </cell>
          <cell r="K1170">
            <v>29.998375784000004</v>
          </cell>
          <cell r="L1170">
            <v>35.998050940800006</v>
          </cell>
          <cell r="M1170">
            <v>4.5582000000000003</v>
          </cell>
          <cell r="N1170">
            <v>4.28</v>
          </cell>
          <cell r="O1170">
            <v>6.5</v>
          </cell>
        </row>
        <row r="1171">
          <cell r="A1171">
            <v>25000065</v>
          </cell>
          <cell r="B1171" t="str">
            <v>Дезинсекция мух по договорам (за 1 кв.м.)</v>
          </cell>
          <cell r="C1171">
            <v>3.06</v>
          </cell>
          <cell r="D1171">
            <v>7.0000000000000007E-2</v>
          </cell>
          <cell r="E1171">
            <v>13.816824</v>
          </cell>
          <cell r="F1171">
            <v>4.2679999999999998</v>
          </cell>
          <cell r="G1171">
            <v>18.084824000000001</v>
          </cell>
          <cell r="H1171">
            <v>6.1488401600000007</v>
          </cell>
          <cell r="I1171">
            <v>24.233664160000004</v>
          </cell>
          <cell r="J1171">
            <v>3.6350496240000005</v>
          </cell>
          <cell r="K1171">
            <v>27.868713784000004</v>
          </cell>
          <cell r="L1171">
            <v>33.442456540800009</v>
          </cell>
          <cell r="M1171">
            <v>3.2589000000000001</v>
          </cell>
          <cell r="N1171">
            <v>3.06</v>
          </cell>
          <cell r="O1171">
            <v>6.5000000000000027</v>
          </cell>
        </row>
        <row r="1172">
          <cell r="A1172">
            <v>25000008</v>
          </cell>
          <cell r="B1172" t="str">
            <v>Дезинсекция  мух от 101 кв.м. до 10 000 кв.м. (за 1 кв.м)</v>
          </cell>
          <cell r="C1172">
            <v>4.79</v>
          </cell>
          <cell r="D1172">
            <v>7.0000000000000007E-2</v>
          </cell>
          <cell r="E1172">
            <v>13.816824</v>
          </cell>
          <cell r="F1172">
            <v>4.0199999999999996</v>
          </cell>
          <cell r="G1172">
            <v>17.836824</v>
          </cell>
          <cell r="H1172">
            <v>6.0645201600000007</v>
          </cell>
          <cell r="I1172">
            <v>23.901344160000001</v>
          </cell>
          <cell r="J1172">
            <v>3.5852016240000002</v>
          </cell>
          <cell r="K1172">
            <v>27.486545784</v>
          </cell>
          <cell r="L1172">
            <v>32.983854940800001</v>
          </cell>
          <cell r="M1172">
            <v>5.1013500000000001</v>
          </cell>
          <cell r="N1172">
            <v>4.79</v>
          </cell>
          <cell r="O1172">
            <v>6.5</v>
          </cell>
        </row>
        <row r="1173">
          <cell r="A1173">
            <v>25000007</v>
          </cell>
          <cell r="B1173" t="str">
            <v xml:space="preserve">Дезинсекция мух до 100 кв.м.   (за 1 кв.м) </v>
          </cell>
          <cell r="C1173">
            <v>6.02</v>
          </cell>
          <cell r="D1173">
            <v>7.0000000000000007E-2</v>
          </cell>
          <cell r="E1173">
            <v>13.816824</v>
          </cell>
          <cell r="F1173">
            <v>5.0199999999999996</v>
          </cell>
          <cell r="G1173">
            <v>18.836824</v>
          </cell>
          <cell r="H1173">
            <v>6.4045201600000006</v>
          </cell>
          <cell r="I1173">
            <v>25.241344160000001</v>
          </cell>
          <cell r="J1173">
            <v>3.7862016239999998</v>
          </cell>
          <cell r="K1173">
            <v>29.027545784000001</v>
          </cell>
          <cell r="L1173">
            <v>34.833054940800004</v>
          </cell>
          <cell r="M1173">
            <v>6.4112999999999998</v>
          </cell>
          <cell r="N1173">
            <v>6.02</v>
          </cell>
          <cell r="O1173">
            <v>6.5000000000000044</v>
          </cell>
        </row>
        <row r="1174">
          <cell r="A1174">
            <v>25010045</v>
          </cell>
          <cell r="B1174" t="str">
            <v>Установка и обслуживание на объекте ферамоновой ловушки</v>
          </cell>
          <cell r="C1174">
            <v>137</v>
          </cell>
          <cell r="D1174">
            <v>7.0000000000000007E-2</v>
          </cell>
          <cell r="E1174">
            <v>13.816824</v>
          </cell>
          <cell r="F1174">
            <v>87.06</v>
          </cell>
          <cell r="G1174">
            <v>100.876824</v>
          </cell>
          <cell r="H1174">
            <v>34.298120160000003</v>
          </cell>
          <cell r="I1174">
            <v>135.17494416</v>
          </cell>
          <cell r="J1174">
            <v>20.276241623999997</v>
          </cell>
          <cell r="K1174">
            <v>155.45118578399999</v>
          </cell>
          <cell r="L1174">
            <v>186.54142294079998</v>
          </cell>
          <cell r="M1174">
            <v>145.905</v>
          </cell>
          <cell r="N1174">
            <v>150</v>
          </cell>
          <cell r="O1174">
            <v>6.5</v>
          </cell>
        </row>
        <row r="1175">
          <cell r="A1175">
            <v>25002010</v>
          </cell>
          <cell r="B1175" t="str">
            <v>Дезинсекция контейнеров для сбора ТБО (1 контейнер)</v>
          </cell>
          <cell r="C1175">
            <v>162</v>
          </cell>
          <cell r="D1175">
            <v>7.0000000000000007E-2</v>
          </cell>
          <cell r="E1175">
            <v>13.816824</v>
          </cell>
          <cell r="F1175">
            <v>0.91</v>
          </cell>
          <cell r="G1175">
            <v>14.726824000000001</v>
          </cell>
          <cell r="H1175">
            <v>5.0071201600000004</v>
          </cell>
          <cell r="I1175">
            <v>19.73394416</v>
          </cell>
          <cell r="J1175">
            <v>2.9600916239999999</v>
          </cell>
          <cell r="K1175">
            <v>22.694035784</v>
          </cell>
          <cell r="L1175">
            <v>27.232842940800001</v>
          </cell>
          <cell r="M1175">
            <v>172.53</v>
          </cell>
          <cell r="N1175">
            <v>162</v>
          </cell>
          <cell r="O1175">
            <v>6.5</v>
          </cell>
        </row>
        <row r="1176">
          <cell r="A1176">
            <v>25000130</v>
          </cell>
          <cell r="B1176" t="str">
            <v>Дезинсекция вагона</v>
          </cell>
          <cell r="C1176">
            <v>792</v>
          </cell>
          <cell r="D1176">
            <v>7.0000000000000007E-2</v>
          </cell>
          <cell r="E1176">
            <v>13.816824</v>
          </cell>
          <cell r="F1176">
            <v>4.2699999999999996</v>
          </cell>
          <cell r="G1176">
            <v>18.086824</v>
          </cell>
          <cell r="H1176">
            <v>6.1495201600000007</v>
          </cell>
          <cell r="I1176">
            <v>24.236344160000002</v>
          </cell>
          <cell r="J1176">
            <v>3.6354516239999999</v>
          </cell>
          <cell r="K1176">
            <v>27.871795784</v>
          </cell>
          <cell r="L1176">
            <v>33.4461549408</v>
          </cell>
          <cell r="M1176">
            <v>843</v>
          </cell>
          <cell r="N1176">
            <v>843</v>
          </cell>
          <cell r="O1176">
            <v>6.4393939393939394</v>
          </cell>
        </row>
        <row r="1177">
          <cell r="A1177" t="str">
            <v>Комплексная обработка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</row>
        <row r="1178">
          <cell r="A1178">
            <v>25000035</v>
          </cell>
          <cell r="B1178" t="str">
            <v>Комплексная обработка (дератизация /12/, дезинсекция мух /4/, дезинсекция бытовых насекомых /4/) №4 (за 1 кв.м.)</v>
          </cell>
          <cell r="C1178">
            <v>3.67</v>
          </cell>
          <cell r="D1178">
            <v>0.18</v>
          </cell>
          <cell r="E1178">
            <v>35.528976</v>
          </cell>
          <cell r="F1178">
            <v>41.34</v>
          </cell>
          <cell r="G1178">
            <v>76.868976000000004</v>
          </cell>
          <cell r="H1178">
            <v>26.135451840000002</v>
          </cell>
          <cell r="I1178">
            <v>103.00442784000001</v>
          </cell>
          <cell r="J1178">
            <v>15.450664176</v>
          </cell>
          <cell r="K1178">
            <v>118.45509201600001</v>
          </cell>
          <cell r="L1178">
            <v>142.1461104192</v>
          </cell>
          <cell r="M1178">
            <v>3.90855</v>
          </cell>
          <cell r="N1178">
            <v>3.67</v>
          </cell>
          <cell r="O1178">
            <v>6.5000000000000018</v>
          </cell>
        </row>
        <row r="1179">
          <cell r="A1179">
            <v>25000034</v>
          </cell>
          <cell r="B1179" t="str">
            <v>Комплексная обработка (дератизация /12/, дезинсекция мух /5/, дезинсекция бытовых насекомых /4/) №3 (за 1 кв.м.)</v>
          </cell>
          <cell r="C1179">
            <v>3.88</v>
          </cell>
          <cell r="D1179">
            <v>0.18</v>
          </cell>
          <cell r="E1179">
            <v>35.528976</v>
          </cell>
          <cell r="F1179">
            <v>41.34</v>
          </cell>
          <cell r="G1179">
            <v>76.868976000000004</v>
          </cell>
          <cell r="H1179">
            <v>26.135451840000002</v>
          </cell>
          <cell r="I1179">
            <v>103.00442784000001</v>
          </cell>
          <cell r="J1179">
            <v>15.450664176</v>
          </cell>
          <cell r="K1179">
            <v>118.45509201600001</v>
          </cell>
          <cell r="L1179">
            <v>142.1461104192</v>
          </cell>
          <cell r="M1179">
            <v>4.1322000000000001</v>
          </cell>
          <cell r="N1179">
            <v>3.88</v>
          </cell>
          <cell r="O1179">
            <v>6.5000000000000053</v>
          </cell>
        </row>
        <row r="1180">
          <cell r="A1180">
            <v>25000033</v>
          </cell>
          <cell r="B1180" t="str">
            <v>Комплексная обработка (дератизация /12/, дезинсекция мух /5/, дезинсекция бытовых насекомых /5/) №2 (за 1 кв.м.)</v>
          </cell>
          <cell r="C1180">
            <v>4.26</v>
          </cell>
          <cell r="D1180">
            <v>0.18</v>
          </cell>
          <cell r="E1180">
            <v>35.528976</v>
          </cell>
          <cell r="F1180">
            <v>41.34</v>
          </cell>
          <cell r="G1180">
            <v>76.868976000000004</v>
          </cell>
          <cell r="H1180">
            <v>26.135451840000002</v>
          </cell>
          <cell r="I1180">
            <v>103.00442784000001</v>
          </cell>
          <cell r="J1180">
            <v>15.450664176</v>
          </cell>
          <cell r="K1180">
            <v>118.45509201600001</v>
          </cell>
          <cell r="L1180">
            <v>142.1461104192</v>
          </cell>
          <cell r="M1180">
            <v>4.5369000000000002</v>
          </cell>
          <cell r="N1180">
            <v>4.26</v>
          </cell>
          <cell r="O1180">
            <v>6.5000000000000089</v>
          </cell>
        </row>
        <row r="1181">
          <cell r="A1181">
            <v>25002028</v>
          </cell>
          <cell r="B1181" t="str">
            <v>Комплексная обработка (дератизация , дезинсекция мух , дезинсекция бытовых насекомых ) №1 (за 1 кв.м.)</v>
          </cell>
          <cell r="C1181">
            <v>4.93</v>
          </cell>
          <cell r="D1181">
            <v>0.18</v>
          </cell>
          <cell r="E1181">
            <v>35.528976</v>
          </cell>
          <cell r="F1181">
            <v>43.96</v>
          </cell>
          <cell r="G1181">
            <v>79.488976000000008</v>
          </cell>
          <cell r="H1181">
            <v>27.026251840000004</v>
          </cell>
          <cell r="I1181">
            <v>106.51522784000001</v>
          </cell>
          <cell r="J1181">
            <v>15.977284176000001</v>
          </cell>
          <cell r="K1181">
            <v>122.49251201600001</v>
          </cell>
          <cell r="L1181">
            <v>146.99101441920001</v>
          </cell>
          <cell r="M1181">
            <v>5.2504499999999998</v>
          </cell>
          <cell r="N1181">
            <v>4.93</v>
          </cell>
          <cell r="O1181">
            <v>6.5000000000000027</v>
          </cell>
        </row>
        <row r="1182">
          <cell r="A1182">
            <v>25000026</v>
          </cell>
          <cell r="B1182" t="str">
            <v>Комплексная обработка (дератизация, дезинсекция мух, дезинсекция бытовых насекомых) №6 за 1 кв.м.</v>
          </cell>
          <cell r="C1182">
            <v>5.77</v>
          </cell>
          <cell r="D1182">
            <v>0.18</v>
          </cell>
          <cell r="E1182">
            <v>35.528976</v>
          </cell>
          <cell r="F1182">
            <v>41.34</v>
          </cell>
          <cell r="G1182">
            <v>76.868976000000004</v>
          </cell>
          <cell r="H1182">
            <v>26.135451840000002</v>
          </cell>
          <cell r="I1182">
            <v>103.00442784000001</v>
          </cell>
          <cell r="J1182">
            <v>15.450664176</v>
          </cell>
          <cell r="K1182">
            <v>118.45509201600001</v>
          </cell>
          <cell r="L1182">
            <v>142.1461104192</v>
          </cell>
          <cell r="M1182">
            <v>6.1450499999999995</v>
          </cell>
          <cell r="N1182">
            <v>5.77</v>
          </cell>
          <cell r="O1182">
            <v>6.4999999999999991</v>
          </cell>
        </row>
        <row r="1183">
          <cell r="A1183">
            <v>25000016</v>
          </cell>
          <cell r="B1183" t="str">
            <v>Комплексная обработка (дератизация, дезинсекция мух, дезинсекция бытовых насекомых) свыше 101 кв. м. (за 1 кв.м.)</v>
          </cell>
          <cell r="C1183">
            <v>6.63</v>
          </cell>
          <cell r="D1183">
            <v>0.18</v>
          </cell>
          <cell r="E1183">
            <v>35.528976</v>
          </cell>
          <cell r="F1183">
            <v>41.34</v>
          </cell>
          <cell r="G1183">
            <v>76.868976000000004</v>
          </cell>
          <cell r="H1183">
            <v>26.135451840000002</v>
          </cell>
          <cell r="I1183">
            <v>103.00442784000001</v>
          </cell>
          <cell r="J1183">
            <v>15.450664176</v>
          </cell>
          <cell r="K1183">
            <v>118.45509201600001</v>
          </cell>
          <cell r="L1183">
            <v>142.1461104192</v>
          </cell>
          <cell r="M1183">
            <v>7.0609500000000001</v>
          </cell>
          <cell r="N1183">
            <v>6.63</v>
          </cell>
          <cell r="O1183">
            <v>6.5000000000000027</v>
          </cell>
        </row>
        <row r="1184">
          <cell r="A1184">
            <v>25000015</v>
          </cell>
          <cell r="B1184" t="str">
            <v>Комплексная обработка (дератизация, дезинсекция мух, дезинсекция бытовых насекомых) от 51 до 100 кв. м. (за 1 кв.м.)</v>
          </cell>
          <cell r="C1184">
            <v>7.19</v>
          </cell>
          <cell r="D1184">
            <v>0.18</v>
          </cell>
          <cell r="E1184">
            <v>35.528976</v>
          </cell>
          <cell r="F1184">
            <v>43.96</v>
          </cell>
          <cell r="G1184">
            <v>79.488976000000008</v>
          </cell>
          <cell r="H1184">
            <v>27.026251840000004</v>
          </cell>
          <cell r="I1184">
            <v>106.51522784000001</v>
          </cell>
          <cell r="J1184">
            <v>15.977284176000001</v>
          </cell>
          <cell r="K1184">
            <v>122.49251201600001</v>
          </cell>
          <cell r="L1184">
            <v>146.99101441920001</v>
          </cell>
          <cell r="M1184">
            <v>7.6573500000000001</v>
          </cell>
          <cell r="N1184">
            <v>7.19</v>
          </cell>
          <cell r="O1184">
            <v>6.4999999999999964</v>
          </cell>
        </row>
        <row r="1185">
          <cell r="A1185">
            <v>25000014</v>
          </cell>
          <cell r="B1185" t="str">
            <v>Комплексная обработка (дератизация, дезинсекция мух, дезинсекция бытовых насекомых) от 40 до 70 кв. м. (за 1 кв.м.)</v>
          </cell>
          <cell r="C1185">
            <v>8.2100000000000009</v>
          </cell>
          <cell r="D1185">
            <v>0.18</v>
          </cell>
          <cell r="E1185">
            <v>35.528976</v>
          </cell>
          <cell r="F1185">
            <v>41.34</v>
          </cell>
          <cell r="G1185">
            <v>76.868976000000004</v>
          </cell>
          <cell r="H1185">
            <v>26.135451840000002</v>
          </cell>
          <cell r="I1185">
            <v>103.00442784000001</v>
          </cell>
          <cell r="J1185">
            <v>15.450664176</v>
          </cell>
          <cell r="K1185">
            <v>118.45509201600001</v>
          </cell>
          <cell r="L1185">
            <v>142.1461104192</v>
          </cell>
          <cell r="M1185">
            <v>8.7436500000000006</v>
          </cell>
          <cell r="N1185">
            <v>8.2100000000000009</v>
          </cell>
          <cell r="O1185">
            <v>6.4999999999999964</v>
          </cell>
        </row>
        <row r="1186">
          <cell r="A1186">
            <v>25000066</v>
          </cell>
          <cell r="B1186" t="str">
            <v>Комплексная обработка (дезинфекция, дезинсекция) контейнеров для сбора ТБО (1 контейнер)</v>
          </cell>
          <cell r="C1186">
            <v>242</v>
          </cell>
          <cell r="D1186">
            <v>0.18</v>
          </cell>
          <cell r="E1186">
            <v>35.528976</v>
          </cell>
          <cell r="F1186">
            <v>0.97900000000000009</v>
          </cell>
          <cell r="G1186">
            <v>36.507975999999999</v>
          </cell>
          <cell r="H1186">
            <v>12.41271184</v>
          </cell>
          <cell r="I1186">
            <v>48.920687839999999</v>
          </cell>
          <cell r="J1186">
            <v>7.3381031759999997</v>
          </cell>
          <cell r="K1186">
            <v>56.258791015999996</v>
          </cell>
          <cell r="L1186">
            <v>67.510549219200001</v>
          </cell>
          <cell r="M1186">
            <v>257.73</v>
          </cell>
          <cell r="N1186">
            <v>270</v>
          </cell>
          <cell r="O1186">
            <v>6.5000000000000071</v>
          </cell>
        </row>
        <row r="1187">
          <cell r="A1187">
            <v>25000041</v>
          </cell>
          <cell r="B1187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87">
            <v>306</v>
          </cell>
          <cell r="D1187">
            <v>0.18</v>
          </cell>
          <cell r="E1187">
            <v>35.528976</v>
          </cell>
          <cell r="F1187">
            <v>41.34</v>
          </cell>
          <cell r="G1187">
            <v>76.868976000000004</v>
          </cell>
          <cell r="H1187">
            <v>26.135451840000002</v>
          </cell>
          <cell r="I1187">
            <v>103.00442784000001</v>
          </cell>
          <cell r="J1187">
            <v>15.450664176</v>
          </cell>
          <cell r="K1187">
            <v>118.45509201600001</v>
          </cell>
          <cell r="L1187">
            <v>142.1461104192</v>
          </cell>
          <cell r="M1187">
            <v>325.89</v>
          </cell>
          <cell r="N1187">
            <v>326</v>
          </cell>
          <cell r="O1187">
            <v>6.4999999999999964</v>
          </cell>
        </row>
        <row r="1188">
          <cell r="A1188">
            <v>25000104</v>
          </cell>
          <cell r="B1188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88">
            <v>326</v>
          </cell>
          <cell r="D1188">
            <v>0.18</v>
          </cell>
          <cell r="E1188">
            <v>35.528976</v>
          </cell>
          <cell r="F1188">
            <v>41.34</v>
          </cell>
          <cell r="G1188">
            <v>76.868976000000004</v>
          </cell>
          <cell r="H1188">
            <v>26.135451840000002</v>
          </cell>
          <cell r="I1188">
            <v>103.00442784000001</v>
          </cell>
          <cell r="J1188">
            <v>15.450664176</v>
          </cell>
          <cell r="K1188">
            <v>118.45509201600001</v>
          </cell>
          <cell r="L1188">
            <v>142.1461104192</v>
          </cell>
          <cell r="M1188">
            <v>347.19</v>
          </cell>
          <cell r="N1188">
            <v>350</v>
          </cell>
          <cell r="O1188">
            <v>6.4999999999999991</v>
          </cell>
        </row>
        <row r="1189">
          <cell r="A1189">
            <v>25000106</v>
          </cell>
          <cell r="B1189" t="str">
            <v>Комплексная обработка (дератизация, дезинсекция мух, дезинсекция бытовых насекомых) от 40 до 50 кв.м. (за 1 кв.м.)</v>
          </cell>
          <cell r="C1189">
            <v>8.67</v>
          </cell>
          <cell r="D1189">
            <v>0.18</v>
          </cell>
          <cell r="E1189">
            <v>35.528976</v>
          </cell>
          <cell r="F1189">
            <v>41.34</v>
          </cell>
          <cell r="G1189">
            <v>76.868976000000004</v>
          </cell>
          <cell r="H1189">
            <v>26.135451840000002</v>
          </cell>
          <cell r="I1189">
            <v>103.00442784000001</v>
          </cell>
          <cell r="J1189">
            <v>15.450664176</v>
          </cell>
          <cell r="K1189">
            <v>118.45509201600001</v>
          </cell>
          <cell r="L1189">
            <v>142.1461104192</v>
          </cell>
          <cell r="M1189">
            <v>9.2335499999999993</v>
          </cell>
          <cell r="N1189">
            <v>8.67</v>
          </cell>
          <cell r="O1189">
            <v>6.499999999999992</v>
          </cell>
        </row>
        <row r="1190">
          <cell r="A1190" t="str">
            <v>Дезинфекция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</row>
        <row r="1191">
          <cell r="A1191">
            <v>25000057</v>
          </cell>
          <cell r="B1191" t="str">
            <v>Дезинфекция холодильных камер</v>
          </cell>
          <cell r="C1191">
            <v>1.02</v>
          </cell>
          <cell r="D1191">
            <v>0.03</v>
          </cell>
          <cell r="E1191">
            <v>5.9214960000000003</v>
          </cell>
          <cell r="F1191">
            <v>12.48</v>
          </cell>
          <cell r="G1191">
            <v>18.401496000000002</v>
          </cell>
          <cell r="H1191">
            <v>6.2565086400000007</v>
          </cell>
          <cell r="I1191">
            <v>24.658004640000001</v>
          </cell>
          <cell r="J1191">
            <v>3.698700696</v>
          </cell>
          <cell r="K1191">
            <v>28.356705336000001</v>
          </cell>
          <cell r="L1191">
            <v>34.028046403200001</v>
          </cell>
          <cell r="M1191">
            <v>1.0863</v>
          </cell>
          <cell r="N1191">
            <v>1.02</v>
          </cell>
          <cell r="O1191">
            <v>6.5000000000000027</v>
          </cell>
        </row>
        <row r="1192">
          <cell r="A1192">
            <v>25010043</v>
          </cell>
          <cell r="B1192" t="str">
            <v>Дезинфекция помещений, овощехранилищ, холодильных камер по договорам (за 1 кв.м)</v>
          </cell>
          <cell r="C1192">
            <v>3.57</v>
          </cell>
          <cell r="D1192">
            <v>0.18</v>
          </cell>
          <cell r="E1192">
            <v>35.528976</v>
          </cell>
          <cell r="F1192">
            <v>13.08</v>
          </cell>
          <cell r="G1192">
            <v>48.608975999999998</v>
          </cell>
          <cell r="H1192">
            <v>16.527051840000002</v>
          </cell>
          <cell r="I1192">
            <v>65.136027839999997</v>
          </cell>
          <cell r="J1192">
            <v>9.7704041759999996</v>
          </cell>
          <cell r="K1192">
            <v>74.906432015999997</v>
          </cell>
          <cell r="L1192">
            <v>89.887718419199999</v>
          </cell>
          <cell r="M1192">
            <v>3.8020499999999999</v>
          </cell>
          <cell r="N1192">
            <v>4</v>
          </cell>
          <cell r="O1192">
            <v>6.5000000000000027</v>
          </cell>
        </row>
        <row r="1193">
          <cell r="A1193">
            <v>25000027</v>
          </cell>
          <cell r="B1193" t="str">
            <v>Дезинфекция емкостей, помещений, овощехранилищ до 25 кв.м.  (за 1 объект)</v>
          </cell>
          <cell r="C1193">
            <v>408</v>
          </cell>
          <cell r="D1193">
            <v>1</v>
          </cell>
          <cell r="E1193">
            <v>197.38319999999999</v>
          </cell>
          <cell r="F1193">
            <v>13.08</v>
          </cell>
          <cell r="G1193">
            <v>210.4632</v>
          </cell>
          <cell r="H1193">
            <v>71.557488000000006</v>
          </cell>
          <cell r="I1193">
            <v>282.02068800000001</v>
          </cell>
          <cell r="J1193">
            <v>42.303103200000002</v>
          </cell>
          <cell r="K1193">
            <v>324.32379120000002</v>
          </cell>
          <cell r="L1193">
            <v>389.18854944000003</v>
          </cell>
          <cell r="M1193">
            <v>434.52</v>
          </cell>
          <cell r="N1193">
            <v>450</v>
          </cell>
          <cell r="O1193">
            <v>6.4999999999999964</v>
          </cell>
        </row>
        <row r="1194">
          <cell r="A1194">
            <v>25010042</v>
          </cell>
          <cell r="B1194" t="str">
            <v xml:space="preserve">Дезинфекция квартир </v>
          </cell>
          <cell r="C1194">
            <v>1336</v>
          </cell>
          <cell r="D1194">
            <v>2</v>
          </cell>
          <cell r="E1194">
            <v>394.76639999999998</v>
          </cell>
          <cell r="F1194">
            <v>13.08</v>
          </cell>
          <cell r="G1194">
            <v>407.84639999999996</v>
          </cell>
          <cell r="H1194">
            <v>138.667776</v>
          </cell>
          <cell r="I1194">
            <v>546.51417599999991</v>
          </cell>
          <cell r="J1194">
            <v>81.977126399999989</v>
          </cell>
          <cell r="K1194">
            <v>628.49130239999988</v>
          </cell>
          <cell r="L1194">
            <v>754.18956287999981</v>
          </cell>
          <cell r="M1194">
            <v>1422.84</v>
          </cell>
          <cell r="N1194">
            <v>1336</v>
          </cell>
          <cell r="O1194">
            <v>6.4999999999999929</v>
          </cell>
        </row>
        <row r="1195">
          <cell r="A1195">
            <v>25000128</v>
          </cell>
          <cell r="B1195" t="str">
            <v>Дезинфекция вагона</v>
          </cell>
          <cell r="C1195">
            <v>1056</v>
          </cell>
          <cell r="D1195">
            <v>2</v>
          </cell>
          <cell r="E1195">
            <v>394.76639999999998</v>
          </cell>
          <cell r="F1195">
            <v>13.05</v>
          </cell>
          <cell r="G1195">
            <v>407.81639999999999</v>
          </cell>
          <cell r="H1195">
            <v>138.65757600000001</v>
          </cell>
          <cell r="I1195">
            <v>546.47397599999999</v>
          </cell>
          <cell r="J1195">
            <v>81.971096399999993</v>
          </cell>
          <cell r="K1195">
            <v>628.44507239999996</v>
          </cell>
          <cell r="L1195">
            <v>754.13408687999993</v>
          </cell>
          <cell r="M1195">
            <v>1125</v>
          </cell>
          <cell r="N1195">
            <v>1125</v>
          </cell>
          <cell r="O1195">
            <v>6.5340909090909092</v>
          </cell>
        </row>
        <row r="1196">
          <cell r="A1196">
            <v>25000121</v>
          </cell>
          <cell r="B1196" t="str">
            <v>Камерная дезинфекция постельных принадлежностей</v>
          </cell>
          <cell r="C1196">
            <v>36.96</v>
          </cell>
          <cell r="D1196">
            <v>2.5</v>
          </cell>
          <cell r="E1196">
            <v>10.67</v>
          </cell>
          <cell r="F1196">
            <v>8.6999999999999993</v>
          </cell>
          <cell r="G1196">
            <v>19.369999999999997</v>
          </cell>
          <cell r="H1196">
            <v>6.5857999999999999</v>
          </cell>
          <cell r="I1196">
            <v>25.955799999999996</v>
          </cell>
          <cell r="J1196">
            <v>3.8933699999999991</v>
          </cell>
          <cell r="K1196">
            <v>29.849169999999994</v>
          </cell>
          <cell r="L1196">
            <v>35.819003999999993</v>
          </cell>
          <cell r="M1196">
            <v>40</v>
          </cell>
          <cell r="N1196">
            <v>40</v>
          </cell>
          <cell r="O1196">
            <v>8.2251082251082224</v>
          </cell>
        </row>
        <row r="1197">
          <cell r="A1197">
            <v>25000132</v>
          </cell>
          <cell r="B1197" t="str">
            <v>Дезинфекция СДУ</v>
          </cell>
          <cell r="C1197">
            <v>51.36</v>
          </cell>
          <cell r="D1197">
            <v>0.1</v>
          </cell>
          <cell r="E1197">
            <v>19.738320000000002</v>
          </cell>
          <cell r="F1197">
            <v>13.08</v>
          </cell>
          <cell r="G1197">
            <v>32.81832</v>
          </cell>
          <cell r="H1197">
            <v>11.158228800000002</v>
          </cell>
          <cell r="I1197">
            <v>43.976548800000003</v>
          </cell>
          <cell r="J1197">
            <v>6.5964823200000007</v>
          </cell>
          <cell r="K1197">
            <v>50.573031120000003</v>
          </cell>
          <cell r="L1197">
            <v>60.687637344000002</v>
          </cell>
          <cell r="M1197">
            <v>55</v>
          </cell>
          <cell r="N1197">
            <v>55</v>
          </cell>
          <cell r="O1197">
            <v>7.0872274143302185</v>
          </cell>
        </row>
        <row r="1198">
          <cell r="A1198">
            <v>25000134</v>
          </cell>
          <cell r="B1198" t="str">
            <v>Дезинфекция автотранспортного средства до 3 тонн</v>
          </cell>
          <cell r="C1198">
            <v>373.52</v>
          </cell>
          <cell r="D1198">
            <v>1</v>
          </cell>
          <cell r="E1198">
            <v>197.38319999999999</v>
          </cell>
          <cell r="F1198">
            <v>13.05</v>
          </cell>
          <cell r="G1198">
            <v>210.4332</v>
          </cell>
          <cell r="H1198">
            <v>71.547288000000009</v>
          </cell>
          <cell r="I1198">
            <v>281.98048800000004</v>
          </cell>
          <cell r="J1198">
            <v>42.297073200000007</v>
          </cell>
          <cell r="K1198">
            <v>324.27756120000004</v>
          </cell>
          <cell r="L1198">
            <v>389.13307344000003</v>
          </cell>
          <cell r="M1198">
            <v>398</v>
          </cell>
          <cell r="N1198">
            <v>398</v>
          </cell>
          <cell r="O1198">
            <v>6.5538659241807729</v>
          </cell>
        </row>
        <row r="1199">
          <cell r="A1199">
            <v>25000135</v>
          </cell>
          <cell r="B1199" t="str">
            <v>Дезинфекция автотранспортного средства свыше 3 тонн</v>
          </cell>
          <cell r="C1199">
            <v>538.79999999999995</v>
          </cell>
          <cell r="D1199">
            <v>1.5</v>
          </cell>
          <cell r="E1199">
            <v>296.07479999999998</v>
          </cell>
          <cell r="F1199">
            <v>13.05</v>
          </cell>
          <cell r="G1199">
            <v>309.12479999999999</v>
          </cell>
          <cell r="H1199">
            <v>105.10243200000001</v>
          </cell>
          <cell r="I1199">
            <v>414.22723200000001</v>
          </cell>
          <cell r="J1199">
            <v>62.134084799999997</v>
          </cell>
          <cell r="K1199">
            <v>476.3613168</v>
          </cell>
          <cell r="L1199">
            <v>571.63358016000007</v>
          </cell>
          <cell r="M1199">
            <v>574</v>
          </cell>
          <cell r="N1199">
            <v>574</v>
          </cell>
          <cell r="O1199">
            <v>6.5330363771343807</v>
          </cell>
        </row>
        <row r="1200">
          <cell r="A1200" t="str">
            <v>Акарицидная обработка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</row>
        <row r="1201">
          <cell r="A1201">
            <v>25000020</v>
          </cell>
          <cell r="B1201" t="str">
            <v>Дезинсекция зеленого массива от клеща площадью от   20000 м.кв. за 1 кв.м. социально-значимых объектов за 1 кв.м. (каникулы)</v>
          </cell>
          <cell r="C1201">
            <v>0.3</v>
          </cell>
          <cell r="D1201">
            <v>7.0000000000000007E-2</v>
          </cell>
          <cell r="E1201">
            <v>13.816824</v>
          </cell>
          <cell r="F1201">
            <v>63.45</v>
          </cell>
          <cell r="G1201">
            <v>77.266824</v>
          </cell>
          <cell r="H1201">
            <v>26.270720160000003</v>
          </cell>
          <cell r="I1201">
            <v>103.53754416000001</v>
          </cell>
          <cell r="J1201">
            <v>15.530631624000002</v>
          </cell>
          <cell r="K1201">
            <v>119.068175784</v>
          </cell>
          <cell r="L1201">
            <v>142.88181094079999</v>
          </cell>
          <cell r="M1201">
            <v>0.31950000000000001</v>
          </cell>
          <cell r="N1201">
            <v>0.33</v>
          </cell>
          <cell r="O1201">
            <v>6.5000000000000053</v>
          </cell>
        </row>
        <row r="1202">
          <cell r="A1202">
            <v>25000055</v>
          </cell>
          <cell r="B1202" t="str">
            <v>Дезинсекция зеленого массива от клеща площадью от   10000 м.кв. социально значимых объектов</v>
          </cell>
          <cell r="C1202">
            <v>0.48</v>
          </cell>
          <cell r="D1202">
            <v>7.0000000000000007E-2</v>
          </cell>
          <cell r="E1202">
            <v>13.816824</v>
          </cell>
          <cell r="F1202">
            <v>62.45</v>
          </cell>
          <cell r="G1202">
            <v>76.266824</v>
          </cell>
          <cell r="H1202">
            <v>25.930720160000003</v>
          </cell>
          <cell r="I1202">
            <v>102.19754416000001</v>
          </cell>
          <cell r="J1202">
            <v>15.329631624000001</v>
          </cell>
          <cell r="K1202">
            <v>117.52717578400001</v>
          </cell>
          <cell r="L1202">
            <v>141.0326109408</v>
          </cell>
          <cell r="M1202">
            <v>0.51119999999999999</v>
          </cell>
          <cell r="N1202">
            <v>0.53</v>
          </cell>
          <cell r="O1202">
            <v>6.5000000000000018</v>
          </cell>
        </row>
        <row r="1203">
          <cell r="A1203">
            <v>25000054</v>
          </cell>
          <cell r="B1203" t="str">
            <v>Дезинсекция зеленого массива от клеща площадью от   10001 м.кв. и более</v>
          </cell>
          <cell r="C1203">
            <v>0.61</v>
          </cell>
          <cell r="D1203">
            <v>7.0000000000000007E-2</v>
          </cell>
          <cell r="E1203">
            <v>13.816824</v>
          </cell>
          <cell r="F1203">
            <v>62.45</v>
          </cell>
          <cell r="G1203">
            <v>76.266824</v>
          </cell>
          <cell r="H1203">
            <v>25.930720160000003</v>
          </cell>
          <cell r="I1203">
            <v>102.19754416000001</v>
          </cell>
          <cell r="J1203">
            <v>15.329631624000001</v>
          </cell>
          <cell r="K1203">
            <v>117.52717578400001</v>
          </cell>
          <cell r="L1203">
            <v>141.0326109408</v>
          </cell>
          <cell r="M1203">
            <v>0.64964999999999995</v>
          </cell>
          <cell r="N1203">
            <v>0.68</v>
          </cell>
          <cell r="O1203">
            <v>6.4999999999999947</v>
          </cell>
        </row>
        <row r="1204">
          <cell r="A1204">
            <v>25000060</v>
          </cell>
          <cell r="B1204" t="str">
            <v xml:space="preserve">Дезинсекция зеленого массива от клеща площадью от   5000 кв.м. до 10000 м.кв. </v>
          </cell>
          <cell r="C1204">
            <v>1.02</v>
          </cell>
          <cell r="D1204">
            <v>7.0000000000000007E-2</v>
          </cell>
          <cell r="E1204">
            <v>13.816824</v>
          </cell>
          <cell r="F1204">
            <v>62.45</v>
          </cell>
          <cell r="G1204">
            <v>76.266824</v>
          </cell>
          <cell r="H1204">
            <v>25.930720160000003</v>
          </cell>
          <cell r="I1204">
            <v>102.19754416000001</v>
          </cell>
          <cell r="J1204">
            <v>15.329631624000001</v>
          </cell>
          <cell r="K1204">
            <v>117.52717578400001</v>
          </cell>
          <cell r="L1204">
            <v>141.0326109408</v>
          </cell>
          <cell r="M1204">
            <v>1.0863</v>
          </cell>
          <cell r="N1204">
            <v>1.02</v>
          </cell>
          <cell r="O1204">
            <v>6.5000000000000027</v>
          </cell>
        </row>
        <row r="1205">
          <cell r="A1205">
            <v>25000053</v>
          </cell>
          <cell r="B1205" t="str">
            <v>Дезинсекция зеленого массива от клеща площадью от   1000 м.кв. до 5000 кв.м.</v>
          </cell>
          <cell r="C1205">
            <v>1.53</v>
          </cell>
          <cell r="D1205">
            <v>7.0000000000000007E-2</v>
          </cell>
          <cell r="E1205">
            <v>13.816824</v>
          </cell>
          <cell r="F1205">
            <v>62.45</v>
          </cell>
          <cell r="G1205">
            <v>76.266824</v>
          </cell>
          <cell r="H1205">
            <v>25.930720160000003</v>
          </cell>
          <cell r="I1205">
            <v>102.19754416000001</v>
          </cell>
          <cell r="J1205">
            <v>15.329631624000001</v>
          </cell>
          <cell r="K1205">
            <v>117.52717578400001</v>
          </cell>
          <cell r="L1205">
            <v>141.0326109408</v>
          </cell>
          <cell r="M1205">
            <v>1.6294500000000001</v>
          </cell>
          <cell r="N1205">
            <v>1.53</v>
          </cell>
          <cell r="O1205">
            <v>6.5000000000000027</v>
          </cell>
        </row>
        <row r="1206">
          <cell r="A1206">
            <v>25000052</v>
          </cell>
          <cell r="B1206" t="str">
            <v>Дезинсекция зеленого массива от клеща  площадью от 751 м.кв. до 2000 м.кв. (1м2)</v>
          </cell>
          <cell r="C1206">
            <v>2.35</v>
          </cell>
          <cell r="D1206">
            <v>7.0000000000000007E-2</v>
          </cell>
          <cell r="E1206">
            <v>13.816824</v>
          </cell>
          <cell r="F1206">
            <v>62.45</v>
          </cell>
          <cell r="G1206">
            <v>76.266824</v>
          </cell>
          <cell r="H1206">
            <v>25.930720160000003</v>
          </cell>
          <cell r="I1206">
            <v>102.19754416000001</v>
          </cell>
          <cell r="J1206">
            <v>15.329631624000001</v>
          </cell>
          <cell r="K1206">
            <v>117.52717578400001</v>
          </cell>
          <cell r="L1206">
            <v>141.0326109408</v>
          </cell>
          <cell r="M1206">
            <v>2.5027500000000003</v>
          </cell>
          <cell r="N1206">
            <v>2.35</v>
          </cell>
          <cell r="O1206">
            <v>6.5000000000000071</v>
          </cell>
        </row>
        <row r="1207">
          <cell r="A1207">
            <v>25000051</v>
          </cell>
          <cell r="B1207" t="str">
            <v>Дезинсекция зеленого массива от клеща площадью до 750 м.кв. (1 объект)</v>
          </cell>
          <cell r="C1207">
            <v>1734</v>
          </cell>
          <cell r="D1207">
            <v>7.0000000000000007E-2</v>
          </cell>
          <cell r="E1207">
            <v>13.816824</v>
          </cell>
          <cell r="F1207">
            <v>13.56</v>
          </cell>
          <cell r="G1207">
            <v>27.376823999999999</v>
          </cell>
          <cell r="H1207">
            <v>9.3081201599999996</v>
          </cell>
          <cell r="I1207">
            <v>36.684944160000001</v>
          </cell>
          <cell r="J1207">
            <v>5.5027416239999996</v>
          </cell>
          <cell r="K1207">
            <v>42.187685784000003</v>
          </cell>
          <cell r="L1207">
            <v>50.625222940800001</v>
          </cell>
          <cell r="M1207">
            <v>1846.71</v>
          </cell>
          <cell r="N1207">
            <v>1734</v>
          </cell>
          <cell r="O1207">
            <v>6.5000000000000018</v>
          </cell>
        </row>
        <row r="1208">
          <cell r="A1208">
            <v>25000046</v>
          </cell>
          <cell r="B1208" t="str">
            <v>Дезинсекция зеленого массива от комара площадью от   10000 м.кв. социально значимых объектов</v>
          </cell>
          <cell r="C1208">
            <v>0.48</v>
          </cell>
          <cell r="D1208">
            <v>7.0000000000000007E-2</v>
          </cell>
          <cell r="E1208">
            <v>13.816824</v>
          </cell>
          <cell r="F1208">
            <v>66.36</v>
          </cell>
          <cell r="G1208">
            <v>80.176823999999996</v>
          </cell>
          <cell r="H1208">
            <v>27.26012016</v>
          </cell>
          <cell r="I1208">
            <v>107.43694416</v>
          </cell>
          <cell r="J1208">
            <v>16.115541623999999</v>
          </cell>
          <cell r="K1208">
            <v>123.552485784</v>
          </cell>
          <cell r="L1208">
            <v>148.26298294079999</v>
          </cell>
          <cell r="M1208">
            <v>0.51119999999999999</v>
          </cell>
          <cell r="N1208">
            <v>0.53</v>
          </cell>
          <cell r="O1208">
            <v>6.5000000000000018</v>
          </cell>
        </row>
        <row r="1209">
          <cell r="A1209">
            <v>25000045</v>
          </cell>
          <cell r="B1209" t="str">
            <v>Дезинсекция зеленого массива от комара  площадью от   10001 м.кв. и более</v>
          </cell>
          <cell r="C1209">
            <v>0.61</v>
          </cell>
          <cell r="D1209">
            <v>7.0000000000000007E-2</v>
          </cell>
          <cell r="E1209">
            <v>13.816824</v>
          </cell>
          <cell r="F1209">
            <v>66.36</v>
          </cell>
          <cell r="G1209">
            <v>80.176823999999996</v>
          </cell>
          <cell r="H1209">
            <v>27.26012016</v>
          </cell>
          <cell r="I1209">
            <v>107.43694416</v>
          </cell>
          <cell r="J1209">
            <v>16.115541623999999</v>
          </cell>
          <cell r="K1209">
            <v>123.552485784</v>
          </cell>
          <cell r="L1209">
            <v>148.26298294079999</v>
          </cell>
          <cell r="M1209">
            <v>0.64964999999999995</v>
          </cell>
          <cell r="N1209">
            <v>0.68</v>
          </cell>
          <cell r="O1209">
            <v>6.4999999999999947</v>
          </cell>
        </row>
        <row r="1210">
          <cell r="A1210">
            <v>25000058</v>
          </cell>
          <cell r="B1210" t="str">
            <v xml:space="preserve">Дезинсекция зеленого массива от комара площадью от   5000 кв.м. до 10000 м.кв. </v>
          </cell>
          <cell r="C1210">
            <v>1.02</v>
          </cell>
          <cell r="D1210">
            <v>7.0000000000000007E-2</v>
          </cell>
          <cell r="E1210">
            <v>13.816824</v>
          </cell>
          <cell r="F1210">
            <v>66.36</v>
          </cell>
          <cell r="G1210">
            <v>80.176823999999996</v>
          </cell>
          <cell r="H1210">
            <v>27.26012016</v>
          </cell>
          <cell r="I1210">
            <v>107.43694416</v>
          </cell>
          <cell r="J1210">
            <v>16.115541623999999</v>
          </cell>
          <cell r="K1210">
            <v>123.552485784</v>
          </cell>
          <cell r="L1210">
            <v>148.26298294079999</v>
          </cell>
          <cell r="M1210">
            <v>1.0863</v>
          </cell>
          <cell r="N1210">
            <v>1.02</v>
          </cell>
          <cell r="O1210">
            <v>6.5000000000000027</v>
          </cell>
        </row>
        <row r="1211">
          <cell r="A1211">
            <v>25000044</v>
          </cell>
          <cell r="B1211" t="str">
            <v>Дезинсекция зеленого массива от комара  площадью от   1000 м.кв. до 5000 кв.м.</v>
          </cell>
          <cell r="C1211">
            <v>1.53</v>
          </cell>
          <cell r="D1211">
            <v>7.0000000000000007E-2</v>
          </cell>
          <cell r="E1211">
            <v>13.816824</v>
          </cell>
          <cell r="F1211">
            <v>66.36</v>
          </cell>
          <cell r="G1211">
            <v>80.176823999999996</v>
          </cell>
          <cell r="H1211">
            <v>27.26012016</v>
          </cell>
          <cell r="I1211">
            <v>107.43694416</v>
          </cell>
          <cell r="J1211">
            <v>16.115541623999999</v>
          </cell>
          <cell r="K1211">
            <v>123.552485784</v>
          </cell>
          <cell r="L1211">
            <v>148.26298294079999</v>
          </cell>
          <cell r="M1211">
            <v>1.6294500000000001</v>
          </cell>
          <cell r="N1211">
            <v>1.53</v>
          </cell>
          <cell r="O1211">
            <v>6.5000000000000027</v>
          </cell>
        </row>
        <row r="1212">
          <cell r="A1212">
            <v>25000043</v>
          </cell>
          <cell r="B1212" t="str">
            <v>Дезинсекция зеленого массива от комара  площадью от 651 м.кв. до 2000 м.кв. (1м2)</v>
          </cell>
          <cell r="C1212">
            <v>2.14</v>
          </cell>
          <cell r="D1212">
            <v>7.0000000000000007E-2</v>
          </cell>
          <cell r="E1212">
            <v>13.816824</v>
          </cell>
          <cell r="F1212">
            <v>66.36</v>
          </cell>
          <cell r="G1212">
            <v>80.176823999999996</v>
          </cell>
          <cell r="H1212">
            <v>27.26012016</v>
          </cell>
          <cell r="I1212">
            <v>107.43694416</v>
          </cell>
          <cell r="J1212">
            <v>16.115541623999999</v>
          </cell>
          <cell r="K1212">
            <v>123.552485784</v>
          </cell>
          <cell r="L1212">
            <v>148.26298294079999</v>
          </cell>
          <cell r="M1212">
            <v>2.2791000000000001</v>
          </cell>
          <cell r="N1212">
            <v>2.14</v>
          </cell>
          <cell r="O1212">
            <v>6.5</v>
          </cell>
        </row>
        <row r="1213">
          <cell r="A1213">
            <v>25000042</v>
          </cell>
          <cell r="B1213" t="str">
            <v>Дезинсекция зеленого массива от комара  площадью до 650 м.кв. (1 объект)</v>
          </cell>
          <cell r="C1213">
            <v>1346</v>
          </cell>
          <cell r="D1213">
            <v>7.0000000000000007E-2</v>
          </cell>
          <cell r="E1213">
            <v>13.816824</v>
          </cell>
          <cell r="F1213">
            <v>52.82</v>
          </cell>
          <cell r="G1213">
            <v>66.636824000000004</v>
          </cell>
          <cell r="H1213">
            <v>22.656520160000003</v>
          </cell>
          <cell r="I1213">
            <v>89.293344160000004</v>
          </cell>
          <cell r="J1213">
            <v>13.394001623999999</v>
          </cell>
          <cell r="K1213">
            <v>102.687345784</v>
          </cell>
          <cell r="L1213">
            <v>123.2248149408</v>
          </cell>
          <cell r="M1213">
            <v>1433.49</v>
          </cell>
          <cell r="N1213">
            <v>1346</v>
          </cell>
          <cell r="O1213">
            <v>6.5</v>
          </cell>
        </row>
        <row r="1214">
          <cell r="A1214">
            <v>25000050</v>
          </cell>
          <cell r="B1214" t="str">
            <v>Дезинсекция зеленого массива от колорадского жука площадью от   10000 м.кв.</v>
          </cell>
          <cell r="C1214">
            <v>0.61</v>
          </cell>
          <cell r="D1214">
            <v>7.0000000000000007E-2</v>
          </cell>
          <cell r="E1214">
            <v>13.816824</v>
          </cell>
          <cell r="F1214">
            <v>1.68</v>
          </cell>
          <cell r="G1214">
            <v>15.496824</v>
          </cell>
          <cell r="H1214">
            <v>5.2689201600000004</v>
          </cell>
          <cell r="I1214">
            <v>20.765744160000001</v>
          </cell>
          <cell r="J1214">
            <v>3.114861624</v>
          </cell>
          <cell r="K1214">
            <v>23.880605784</v>
          </cell>
          <cell r="L1214">
            <v>28.656726940799999</v>
          </cell>
          <cell r="M1214">
            <v>0.64964999999999995</v>
          </cell>
          <cell r="N1214">
            <v>0.61</v>
          </cell>
          <cell r="O1214">
            <v>6.4999999999999947</v>
          </cell>
        </row>
        <row r="1215">
          <cell r="A1215">
            <v>25000059</v>
          </cell>
          <cell r="B1215" t="str">
            <v xml:space="preserve">Дезинсекция зеленого массива от колорадского  жука площадью от   5000 кв.м. до 10000 м.кв. </v>
          </cell>
          <cell r="C1215">
            <v>1.02</v>
          </cell>
          <cell r="D1215">
            <v>7.0000000000000007E-2</v>
          </cell>
          <cell r="E1215">
            <v>13.816824</v>
          </cell>
          <cell r="F1215">
            <v>1.68</v>
          </cell>
          <cell r="G1215">
            <v>15.496824</v>
          </cell>
          <cell r="H1215">
            <v>5.2689201600000004</v>
          </cell>
          <cell r="I1215">
            <v>20.765744160000001</v>
          </cell>
          <cell r="J1215">
            <v>3.114861624</v>
          </cell>
          <cell r="K1215">
            <v>23.880605784</v>
          </cell>
          <cell r="L1215">
            <v>28.656726940799999</v>
          </cell>
          <cell r="M1215">
            <v>1.0863</v>
          </cell>
          <cell r="N1215">
            <v>1.02</v>
          </cell>
          <cell r="O1215">
            <v>6.5000000000000027</v>
          </cell>
        </row>
        <row r="1216">
          <cell r="A1216">
            <v>25000049</v>
          </cell>
          <cell r="B1216" t="str">
            <v>Дезинсекция зеленого массива от колорадского жука  площадью от   1000 м.кв.до 5000 м.кв.</v>
          </cell>
          <cell r="C1216">
            <v>1.53</v>
          </cell>
          <cell r="D1216">
            <v>7.0000000000000007E-2</v>
          </cell>
          <cell r="E1216">
            <v>13.816824</v>
          </cell>
          <cell r="F1216">
            <v>1.68</v>
          </cell>
          <cell r="G1216">
            <v>15.496824</v>
          </cell>
          <cell r="H1216">
            <v>5.2689201600000004</v>
          </cell>
          <cell r="I1216">
            <v>20.765744160000001</v>
          </cell>
          <cell r="J1216">
            <v>3.114861624</v>
          </cell>
          <cell r="K1216">
            <v>23.880605784</v>
          </cell>
          <cell r="L1216">
            <v>28.656726940799999</v>
          </cell>
          <cell r="M1216">
            <v>1.6294500000000001</v>
          </cell>
          <cell r="N1216">
            <v>1.53</v>
          </cell>
          <cell r="O1216">
            <v>6.5000000000000027</v>
          </cell>
        </row>
        <row r="1217">
          <cell r="A1217">
            <v>25000048</v>
          </cell>
          <cell r="B1217" t="str">
            <v>Дезинсекция зеленого массива от колорадского жука  площадью от 651 м.кв.до 2000 м.кв. (1м2)</v>
          </cell>
          <cell r="C1217">
            <v>2.14</v>
          </cell>
          <cell r="D1217">
            <v>7.0000000000000007E-2</v>
          </cell>
          <cell r="E1217">
            <v>13.816824</v>
          </cell>
          <cell r="F1217">
            <v>1.68</v>
          </cell>
          <cell r="G1217">
            <v>15.496824</v>
          </cell>
          <cell r="H1217">
            <v>5.2689201600000004</v>
          </cell>
          <cell r="I1217">
            <v>20.765744160000001</v>
          </cell>
          <cell r="J1217">
            <v>3.114861624</v>
          </cell>
          <cell r="K1217">
            <v>23.880605784</v>
          </cell>
          <cell r="L1217">
            <v>28.656726940799999</v>
          </cell>
          <cell r="M1217">
            <v>2.2791000000000001</v>
          </cell>
          <cell r="N1217">
            <v>2.14</v>
          </cell>
          <cell r="O1217">
            <v>6.5</v>
          </cell>
        </row>
        <row r="1218">
          <cell r="A1218">
            <v>25000047</v>
          </cell>
          <cell r="B1218" t="str">
            <v>Дезинсекция зеленого массива от колорадского жука площадью до 650 м.кв. (1 объект)</v>
          </cell>
          <cell r="C1218">
            <v>1336</v>
          </cell>
          <cell r="D1218">
            <v>7.0000000000000007E-2</v>
          </cell>
          <cell r="E1218">
            <v>13.816824</v>
          </cell>
          <cell r="F1218">
            <v>1.68</v>
          </cell>
          <cell r="G1218">
            <v>15.496824</v>
          </cell>
          <cell r="H1218">
            <v>5.2689201600000004</v>
          </cell>
          <cell r="I1218">
            <v>20.765744160000001</v>
          </cell>
          <cell r="J1218">
            <v>3.114861624</v>
          </cell>
          <cell r="K1218">
            <v>23.880605784</v>
          </cell>
          <cell r="L1218">
            <v>28.656726940799999</v>
          </cell>
          <cell r="M1218">
            <v>1422.84</v>
          </cell>
          <cell r="N1218">
            <v>1336</v>
          </cell>
          <cell r="O1218">
            <v>6.4999999999999929</v>
          </cell>
        </row>
        <row r="1219">
          <cell r="A1219">
            <v>25000056</v>
          </cell>
          <cell r="B1219" t="str">
            <v>Обеспечение эксплуатации транспорта с оказанием соответствующих услуг</v>
          </cell>
          <cell r="C1219">
            <v>24.48</v>
          </cell>
          <cell r="D1219">
            <v>7.0000000000000007E-2</v>
          </cell>
          <cell r="E1219">
            <v>13.816824</v>
          </cell>
          <cell r="F1219">
            <v>48.9</v>
          </cell>
          <cell r="G1219">
            <v>62.716824000000003</v>
          </cell>
          <cell r="H1219">
            <v>21.323720160000004</v>
          </cell>
          <cell r="I1219">
            <v>84.04054416000001</v>
          </cell>
          <cell r="J1219">
            <v>12.606081624000002</v>
          </cell>
          <cell r="K1219">
            <v>96.646625784000008</v>
          </cell>
          <cell r="L1219">
            <v>115.9759509408</v>
          </cell>
          <cell r="M1219">
            <v>26.071200000000001</v>
          </cell>
          <cell r="N1219">
            <v>24.48</v>
          </cell>
          <cell r="O1219">
            <v>6.5000000000000027</v>
          </cell>
        </row>
        <row r="1220">
          <cell r="A1220" t="str">
            <v>Обследование объектов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</row>
        <row r="1221">
          <cell r="A1221">
            <v>25000075</v>
          </cell>
          <cell r="B1221" t="str">
            <v>Обследование объектов на наличие грызунов и следов их жизнедеятельности 1 объект до 100 кв.м.</v>
          </cell>
          <cell r="C1221">
            <v>638</v>
          </cell>
          <cell r="D1221">
            <v>4</v>
          </cell>
          <cell r="E1221">
            <v>789.53279999999995</v>
          </cell>
          <cell r="F1221">
            <v>0</v>
          </cell>
          <cell r="G1221">
            <v>789.53279999999995</v>
          </cell>
          <cell r="H1221">
            <v>268.44115199999999</v>
          </cell>
          <cell r="I1221">
            <v>1057.9739519999998</v>
          </cell>
          <cell r="J1221">
            <v>158.69609279999997</v>
          </cell>
          <cell r="K1221">
            <v>1216.6700447999997</v>
          </cell>
          <cell r="L1221">
            <v>1460.0040537599996</v>
          </cell>
          <cell r="M1221">
            <v>679.47</v>
          </cell>
          <cell r="N1221">
            <v>638</v>
          </cell>
          <cell r="O1221">
            <v>6.5000000000000044</v>
          </cell>
        </row>
        <row r="1222">
          <cell r="A1222">
            <v>25000076</v>
          </cell>
          <cell r="B1222" t="str">
            <v>Обследование объектов на наличие грызунов и следов их жизнедеятельности 1 объект от 101 кв.м. до 1000 кв.м.</v>
          </cell>
          <cell r="C1222">
            <v>1062</v>
          </cell>
          <cell r="D1222">
            <v>4</v>
          </cell>
          <cell r="E1222">
            <v>789.53279999999995</v>
          </cell>
          <cell r="F1222">
            <v>0</v>
          </cell>
          <cell r="G1222">
            <v>789.53279999999995</v>
          </cell>
          <cell r="H1222">
            <v>268.44115199999999</v>
          </cell>
          <cell r="I1222">
            <v>1057.9739519999998</v>
          </cell>
          <cell r="J1222">
            <v>158.69609279999997</v>
          </cell>
          <cell r="K1222">
            <v>1216.6700447999997</v>
          </cell>
          <cell r="L1222">
            <v>1460.0040537599996</v>
          </cell>
          <cell r="M1222">
            <v>1131.03</v>
          </cell>
          <cell r="N1222">
            <v>1062</v>
          </cell>
          <cell r="O1222">
            <v>6.4999999999999973</v>
          </cell>
        </row>
        <row r="1223">
          <cell r="A1223">
            <v>25000077</v>
          </cell>
          <cell r="B1223" t="str">
            <v>Обследование объектов на наличие грызунов и следов их жизнедеятельности 1 объект свыше 1001 кв.м.</v>
          </cell>
          <cell r="C1223">
            <v>1698</v>
          </cell>
          <cell r="D1223">
            <v>4</v>
          </cell>
          <cell r="E1223">
            <v>789.53279999999995</v>
          </cell>
          <cell r="F1223">
            <v>0</v>
          </cell>
          <cell r="G1223">
            <v>789.53279999999995</v>
          </cell>
          <cell r="H1223">
            <v>268.44115199999999</v>
          </cell>
          <cell r="I1223">
            <v>1057.9739519999998</v>
          </cell>
          <cell r="J1223">
            <v>158.69609279999997</v>
          </cell>
          <cell r="K1223">
            <v>1216.6700447999997</v>
          </cell>
          <cell r="L1223">
            <v>1460.0040537599996</v>
          </cell>
          <cell r="M1223">
            <v>1808.37</v>
          </cell>
          <cell r="N1223">
            <v>1698</v>
          </cell>
          <cell r="O1223">
            <v>6.4999999999999929</v>
          </cell>
        </row>
        <row r="1224">
          <cell r="A1224">
            <v>25000078</v>
          </cell>
          <cell r="B1224" t="str">
            <v>Обследование объектов на наличие бытовых насекомых и следов их жизнедеятельности 1 объект до 100 кв.м.</v>
          </cell>
          <cell r="C1224">
            <v>638</v>
          </cell>
          <cell r="D1224">
            <v>4</v>
          </cell>
          <cell r="E1224">
            <v>789.53279999999995</v>
          </cell>
          <cell r="F1224">
            <v>0</v>
          </cell>
          <cell r="G1224">
            <v>789.53279999999995</v>
          </cell>
          <cell r="H1224">
            <v>268.44115199999999</v>
          </cell>
          <cell r="I1224">
            <v>1057.9739519999998</v>
          </cell>
          <cell r="J1224">
            <v>158.69609279999997</v>
          </cell>
          <cell r="K1224">
            <v>1216.6700447999997</v>
          </cell>
          <cell r="L1224">
            <v>1460.0040537599996</v>
          </cell>
          <cell r="M1224">
            <v>679.47</v>
          </cell>
          <cell r="N1224">
            <v>638</v>
          </cell>
          <cell r="O1224">
            <v>6.5000000000000044</v>
          </cell>
        </row>
        <row r="1225">
          <cell r="A1225">
            <v>25000079</v>
          </cell>
          <cell r="B1225" t="str">
            <v>Обследование объектов на наличие бытовых насекомых и следов их жизнедеятельности 1 объект от 101 кв.м. до 1000 кв.м.</v>
          </cell>
          <cell r="C1225">
            <v>1062</v>
          </cell>
          <cell r="D1225">
            <v>4</v>
          </cell>
          <cell r="E1225">
            <v>789.53279999999995</v>
          </cell>
          <cell r="F1225">
            <v>0</v>
          </cell>
          <cell r="G1225">
            <v>789.53279999999995</v>
          </cell>
          <cell r="H1225">
            <v>268.44115199999999</v>
          </cell>
          <cell r="I1225">
            <v>1057.9739519999998</v>
          </cell>
          <cell r="J1225">
            <v>158.69609279999997</v>
          </cell>
          <cell r="K1225">
            <v>1216.6700447999997</v>
          </cell>
          <cell r="L1225">
            <v>1460.0040537599996</v>
          </cell>
          <cell r="M1225">
            <v>1131.03</v>
          </cell>
          <cell r="N1225">
            <v>1062</v>
          </cell>
          <cell r="O1225">
            <v>6.4999999999999973</v>
          </cell>
        </row>
        <row r="1226">
          <cell r="A1226">
            <v>25000080</v>
          </cell>
          <cell r="B1226" t="str">
            <v>Обследование объектов на наличие бытовых насекомых и следов их жизнедеятельности 1 объект свыше 1001 кв.м.</v>
          </cell>
          <cell r="C1226">
            <v>1698</v>
          </cell>
          <cell r="D1226">
            <v>4</v>
          </cell>
          <cell r="E1226">
            <v>789.53279999999995</v>
          </cell>
          <cell r="F1226">
            <v>0</v>
          </cell>
          <cell r="G1226">
            <v>789.53279999999995</v>
          </cell>
          <cell r="H1226">
            <v>268.44115199999999</v>
          </cell>
          <cell r="I1226">
            <v>1057.9739519999998</v>
          </cell>
          <cell r="J1226">
            <v>158.69609279999997</v>
          </cell>
          <cell r="K1226">
            <v>1216.6700447999997</v>
          </cell>
          <cell r="L1226">
            <v>1460.0040537599996</v>
          </cell>
          <cell r="M1226">
            <v>1808.37</v>
          </cell>
          <cell r="N1226">
            <v>1698</v>
          </cell>
          <cell r="O1226">
            <v>6.4999999999999929</v>
          </cell>
        </row>
        <row r="1227">
          <cell r="A1227" t="str">
            <v>Профдезинфекционные работы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</row>
        <row r="1228">
          <cell r="A1228" t="str">
            <v xml:space="preserve">Разовые заявки 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</row>
        <row r="1229">
          <cell r="A1229">
            <v>25010018</v>
          </cell>
          <cell r="B1229" t="str">
            <v>Дератизация свыше101 кв.м. (за 1 кв.м)</v>
          </cell>
          <cell r="C1229">
            <v>4.08</v>
          </cell>
          <cell r="D1229">
            <v>0.3</v>
          </cell>
          <cell r="E1229">
            <v>59.214959999999998</v>
          </cell>
          <cell r="F1229">
            <v>7.02</v>
          </cell>
          <cell r="G1229">
            <v>66.234960000000001</v>
          </cell>
          <cell r="H1229">
            <v>22.519886400000001</v>
          </cell>
          <cell r="I1229">
            <v>88.754846400000005</v>
          </cell>
          <cell r="J1229">
            <v>13.31322696</v>
          </cell>
          <cell r="K1229">
            <v>102.06807336</v>
          </cell>
          <cell r="L1229">
            <v>122.48168803199999</v>
          </cell>
          <cell r="M1229">
            <v>4.3452000000000002</v>
          </cell>
          <cell r="N1229">
            <v>4.08</v>
          </cell>
          <cell r="O1229">
            <v>6.5000000000000027</v>
          </cell>
        </row>
        <row r="1230">
          <cell r="A1230">
            <v>25010017</v>
          </cell>
          <cell r="B1230" t="str">
            <v>Дератизация до 100 кв.м. (за 1 кв.м)</v>
          </cell>
          <cell r="C1230">
            <v>5.31</v>
          </cell>
          <cell r="D1230">
            <v>0.3</v>
          </cell>
          <cell r="E1230">
            <v>59.214959999999998</v>
          </cell>
          <cell r="F1230">
            <v>9.4499999999999993</v>
          </cell>
          <cell r="G1230">
            <v>68.664959999999994</v>
          </cell>
          <cell r="H1230">
            <v>23.346086400000001</v>
          </cell>
          <cell r="I1230">
            <v>92.011046399999998</v>
          </cell>
          <cell r="J1230">
            <v>13.801656959999999</v>
          </cell>
          <cell r="K1230">
            <v>105.81270336</v>
          </cell>
          <cell r="L1230">
            <v>126.97524403200001</v>
          </cell>
          <cell r="M1230">
            <v>5.6551499999999999</v>
          </cell>
          <cell r="N1230">
            <v>5.31</v>
          </cell>
          <cell r="O1230">
            <v>6.5000000000000053</v>
          </cell>
        </row>
        <row r="1231">
          <cell r="A1231">
            <v>25010020</v>
          </cell>
          <cell r="B1231" t="str">
            <v>Дезинсекция свыше 101 кв.м.(за 1 кв.м)</v>
          </cell>
          <cell r="C1231">
            <v>7.14</v>
          </cell>
          <cell r="D1231">
            <v>7.0000000000000007E-2</v>
          </cell>
          <cell r="E1231">
            <v>13.816824</v>
          </cell>
          <cell r="F1231">
            <v>7.02</v>
          </cell>
          <cell r="G1231">
            <v>20.836824</v>
          </cell>
          <cell r="H1231">
            <v>7.0845201600000003</v>
          </cell>
          <cell r="I1231">
            <v>27.92134416</v>
          </cell>
          <cell r="J1231">
            <v>4.1882016239999995</v>
          </cell>
          <cell r="K1231">
            <v>32.109545783999998</v>
          </cell>
          <cell r="L1231">
            <v>38.531454940799996</v>
          </cell>
          <cell r="M1231">
            <v>7.6040999999999999</v>
          </cell>
          <cell r="N1231">
            <v>7.14</v>
          </cell>
          <cell r="O1231">
            <v>6.5000000000000027</v>
          </cell>
        </row>
        <row r="1232">
          <cell r="A1232">
            <v>25010022</v>
          </cell>
          <cell r="B1232" t="str">
            <v>Дезинсекция мух свыше 101 кв.м. (за 1 кв.м)</v>
          </cell>
          <cell r="C1232">
            <v>7.55</v>
          </cell>
          <cell r="D1232">
            <v>7.0000000000000007E-2</v>
          </cell>
          <cell r="E1232">
            <v>13.816824</v>
          </cell>
          <cell r="F1232">
            <v>4.01</v>
          </cell>
          <cell r="G1232">
            <v>17.826824000000002</v>
          </cell>
          <cell r="H1232">
            <v>6.0611201600000015</v>
          </cell>
          <cell r="I1232">
            <v>23.887944160000004</v>
          </cell>
          <cell r="J1232">
            <v>3.5831916240000004</v>
          </cell>
          <cell r="K1232">
            <v>27.471135784000005</v>
          </cell>
          <cell r="L1232">
            <v>32.965362940800006</v>
          </cell>
          <cell r="M1232">
            <v>8.0407499999999992</v>
          </cell>
          <cell r="N1232">
            <v>7.55</v>
          </cell>
          <cell r="O1232">
            <v>6.499999999999992</v>
          </cell>
        </row>
        <row r="1233">
          <cell r="A1233">
            <v>25010021</v>
          </cell>
          <cell r="B1233" t="str">
            <v>Дезинсекция мух до 100 кв.м. (за 1 кв.м)</v>
          </cell>
          <cell r="C1233">
            <v>8.98</v>
          </cell>
          <cell r="D1233">
            <v>7.0000000000000007E-2</v>
          </cell>
          <cell r="E1233">
            <v>13.816824</v>
          </cell>
          <cell r="F1233">
            <v>4.01</v>
          </cell>
          <cell r="G1233">
            <v>17.826824000000002</v>
          </cell>
          <cell r="H1233">
            <v>6.0611201600000015</v>
          </cell>
          <cell r="I1233">
            <v>23.887944160000004</v>
          </cell>
          <cell r="J1233">
            <v>3.5831916240000004</v>
          </cell>
          <cell r="K1233">
            <v>27.471135784000005</v>
          </cell>
          <cell r="L1233">
            <v>32.965362940800006</v>
          </cell>
          <cell r="M1233">
            <v>9.5637000000000008</v>
          </cell>
          <cell r="N1233">
            <v>8.98</v>
          </cell>
          <cell r="O1233">
            <v>6.5000000000000027</v>
          </cell>
        </row>
        <row r="1234">
          <cell r="A1234">
            <v>25010019</v>
          </cell>
          <cell r="B1234" t="str">
            <v>Дезинсекция до 100 кв.м. (за 1 кв.м)</v>
          </cell>
          <cell r="C1234">
            <v>11.83</v>
          </cell>
          <cell r="D1234">
            <v>7.0000000000000007E-2</v>
          </cell>
          <cell r="E1234">
            <v>13.816824</v>
          </cell>
          <cell r="F1234">
            <v>7.02</v>
          </cell>
          <cell r="G1234">
            <v>20.836824</v>
          </cell>
          <cell r="H1234">
            <v>7.0845201600000003</v>
          </cell>
          <cell r="I1234">
            <v>27.92134416</v>
          </cell>
          <cell r="J1234">
            <v>4.1882016239999995</v>
          </cell>
          <cell r="K1234">
            <v>32.109545783999998</v>
          </cell>
          <cell r="L1234">
            <v>38.531454940799996</v>
          </cell>
          <cell r="M1234">
            <v>12.59895</v>
          </cell>
          <cell r="N1234">
            <v>11.83</v>
          </cell>
          <cell r="O1234">
            <v>6.5000000000000018</v>
          </cell>
        </row>
        <row r="1235">
          <cell r="A1235">
            <v>25002005</v>
          </cell>
          <cell r="B1235" t="str">
            <v>Дезинфекция помещений (за 1 кв.м)</v>
          </cell>
          <cell r="C1235">
            <v>12.24</v>
          </cell>
          <cell r="D1235">
            <v>7.0000000000000007E-2</v>
          </cell>
          <cell r="E1235">
            <v>13.816824</v>
          </cell>
          <cell r="F1235">
            <v>13.08</v>
          </cell>
          <cell r="G1235">
            <v>26.896824000000002</v>
          </cell>
          <cell r="H1235">
            <v>9.1449201600000016</v>
          </cell>
          <cell r="I1235">
            <v>36.041744160000007</v>
          </cell>
          <cell r="J1235">
            <v>5.4062616240000008</v>
          </cell>
          <cell r="K1235">
            <v>41.44800578400001</v>
          </cell>
          <cell r="L1235">
            <v>49.737606940800013</v>
          </cell>
          <cell r="M1235">
            <v>13.035600000000001</v>
          </cell>
          <cell r="N1235">
            <v>12.24</v>
          </cell>
          <cell r="O1235">
            <v>6.5000000000000027</v>
          </cell>
        </row>
        <row r="1236">
          <cell r="A1236">
            <v>25000021</v>
          </cell>
          <cell r="B1236" t="str">
            <v xml:space="preserve">Дезинсекция жилых комнат, помещений до 15 кв.м. (2-х кратная) </v>
          </cell>
          <cell r="C1236">
            <v>1530</v>
          </cell>
          <cell r="D1236">
            <v>7.0000000000000007E-2</v>
          </cell>
          <cell r="E1236">
            <v>13.816824</v>
          </cell>
          <cell r="F1236">
            <v>14.08</v>
          </cell>
          <cell r="G1236">
            <v>27.896824000000002</v>
          </cell>
          <cell r="H1236">
            <v>9.4849201600000015</v>
          </cell>
          <cell r="I1236">
            <v>37.381744160000004</v>
          </cell>
          <cell r="J1236">
            <v>5.6072616240000004</v>
          </cell>
          <cell r="K1236">
            <v>42.989005784000007</v>
          </cell>
          <cell r="L1236">
            <v>51.58680694080001</v>
          </cell>
          <cell r="M1236">
            <v>1629.45</v>
          </cell>
          <cell r="N1236">
            <v>1600</v>
          </cell>
          <cell r="O1236">
            <v>6.5000000000000027</v>
          </cell>
        </row>
        <row r="1237">
          <cell r="A1237">
            <v>25000036</v>
          </cell>
          <cell r="B1237" t="str">
            <v>Дезинсекция квартир, жилых домов, помещений площадью до 60 кв.м. (2-х кратная) клопы</v>
          </cell>
          <cell r="C1237">
            <v>0</v>
          </cell>
          <cell r="D1237">
            <v>2</v>
          </cell>
          <cell r="E1237">
            <v>394.76639999999998</v>
          </cell>
          <cell r="F1237">
            <v>4.16</v>
          </cell>
          <cell r="G1237">
            <v>398.9264</v>
          </cell>
          <cell r="H1237">
            <v>135.63497600000002</v>
          </cell>
          <cell r="I1237">
            <v>534.561376</v>
          </cell>
          <cell r="J1237">
            <v>80.184206399999994</v>
          </cell>
          <cell r="K1237">
            <v>614.74558239999999</v>
          </cell>
          <cell r="L1237">
            <v>737.69469888000003</v>
          </cell>
          <cell r="M1237">
            <v>0</v>
          </cell>
          <cell r="N1237">
            <v>3000</v>
          </cell>
          <cell r="O1237" t="e">
            <v>#DIV/0!</v>
          </cell>
        </row>
        <row r="1238">
          <cell r="A1238">
            <v>25000147</v>
          </cell>
          <cell r="B1238" t="str">
            <v>Дезинсекция квартир, жилых домов, помещений площадью до 60 кв.м. (2-х кратная) тараканы</v>
          </cell>
          <cell r="C1238">
            <v>2550</v>
          </cell>
          <cell r="D1238">
            <v>2</v>
          </cell>
          <cell r="E1238">
            <v>394.76639999999998</v>
          </cell>
          <cell r="F1238">
            <v>4.16</v>
          </cell>
          <cell r="G1238">
            <v>398.9264</v>
          </cell>
          <cell r="H1238">
            <v>135.63497600000002</v>
          </cell>
          <cell r="I1238">
            <v>534.561376</v>
          </cell>
          <cell r="J1238">
            <v>80.184206399999994</v>
          </cell>
          <cell r="K1238">
            <v>614.74558239999999</v>
          </cell>
          <cell r="L1238">
            <v>737.69469888000003</v>
          </cell>
          <cell r="M1238">
            <v>2715.75</v>
          </cell>
          <cell r="N1238">
            <v>2800</v>
          </cell>
          <cell r="O1238">
            <v>100</v>
          </cell>
        </row>
        <row r="1239">
          <cell r="A1239">
            <v>25000023</v>
          </cell>
          <cell r="B1239" t="str">
            <v xml:space="preserve">Дезинсекция квартир, жилых домов, помещений площадью свыше 60 кв.м. (2-х кратная) </v>
          </cell>
          <cell r="C1239">
            <v>5100</v>
          </cell>
          <cell r="D1239">
            <v>3</v>
          </cell>
          <cell r="E1239">
            <v>592.14959999999996</v>
          </cell>
          <cell r="F1239">
            <v>15.08</v>
          </cell>
          <cell r="G1239">
            <v>607.2296</v>
          </cell>
          <cell r="H1239">
            <v>206.45806400000001</v>
          </cell>
          <cell r="I1239">
            <v>813.68766400000004</v>
          </cell>
          <cell r="J1239">
            <v>122.0531496</v>
          </cell>
          <cell r="K1239">
            <v>935.74081360000002</v>
          </cell>
          <cell r="L1239">
            <v>1122.88897632</v>
          </cell>
          <cell r="M1239">
            <v>5431.5</v>
          </cell>
          <cell r="N1239">
            <v>5100</v>
          </cell>
          <cell r="O1239">
            <v>6.5</v>
          </cell>
        </row>
        <row r="1240">
          <cell r="A1240" t="str">
            <v>Профдезработы в период паводка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</row>
        <row r="1241">
          <cell r="A1241">
            <v>25010047</v>
          </cell>
          <cell r="B1241" t="str">
            <v>Дезинфекция колодцев, вышедших из зоны подтопления (1 колодец)</v>
          </cell>
          <cell r="C1241">
            <v>256</v>
          </cell>
          <cell r="D1241">
            <v>2</v>
          </cell>
          <cell r="E1241">
            <v>394.76639999999998</v>
          </cell>
          <cell r="F1241">
            <v>26.1</v>
          </cell>
          <cell r="G1241">
            <v>420.8664</v>
          </cell>
          <cell r="H1241">
            <v>143.09457600000002</v>
          </cell>
          <cell r="I1241">
            <v>563.96097600000007</v>
          </cell>
          <cell r="J1241">
            <v>84.594146400000014</v>
          </cell>
          <cell r="K1241">
            <v>648.55512240000007</v>
          </cell>
          <cell r="L1241">
            <v>778.26614688000006</v>
          </cell>
          <cell r="M1241">
            <v>272.64</v>
          </cell>
          <cell r="N1241">
            <v>285</v>
          </cell>
          <cell r="O1241">
            <v>6.4999999999999947</v>
          </cell>
        </row>
        <row r="1242">
          <cell r="A1242">
            <v>25010048</v>
          </cell>
          <cell r="B1242" t="str">
            <v>Дезинфекция выгребных ям, вышедших из зоны подтопления (1 яма)</v>
          </cell>
          <cell r="C1242">
            <v>361</v>
          </cell>
          <cell r="D1242">
            <v>0.5</v>
          </cell>
          <cell r="E1242">
            <v>98.691599999999994</v>
          </cell>
          <cell r="F1242">
            <v>87</v>
          </cell>
          <cell r="G1242">
            <v>185.69159999999999</v>
          </cell>
          <cell r="H1242">
            <v>63.135144000000004</v>
          </cell>
          <cell r="I1242">
            <v>248.82674399999999</v>
          </cell>
          <cell r="J1242">
            <v>37.324011599999999</v>
          </cell>
          <cell r="K1242">
            <v>286.15075559999997</v>
          </cell>
          <cell r="L1242">
            <v>343.38090671999998</v>
          </cell>
          <cell r="M1242">
            <v>384.46499999999997</v>
          </cell>
          <cell r="N1242">
            <v>400</v>
          </cell>
          <cell r="O1242">
            <v>6.4999999999999929</v>
          </cell>
        </row>
        <row r="1243">
          <cell r="A1243">
            <v>25010049</v>
          </cell>
          <cell r="B1243" t="str">
            <v>Очаговая дератизация территорий, вышедших из зоны подтопления (1 очаг)</v>
          </cell>
          <cell r="C1243">
            <v>464</v>
          </cell>
          <cell r="D1243">
            <v>0.5</v>
          </cell>
          <cell r="E1243">
            <v>98.691599999999994</v>
          </cell>
          <cell r="F1243">
            <v>26.57</v>
          </cell>
          <cell r="G1243">
            <v>125.26159999999999</v>
          </cell>
          <cell r="H1243">
            <v>42.588943999999998</v>
          </cell>
          <cell r="I1243">
            <v>167.85054399999999</v>
          </cell>
          <cell r="J1243">
            <v>25.177581599999996</v>
          </cell>
          <cell r="K1243">
            <v>193.02812559999998</v>
          </cell>
          <cell r="L1243">
            <v>231.63375071999997</v>
          </cell>
          <cell r="M1243">
            <v>494.16</v>
          </cell>
          <cell r="N1243">
            <v>515</v>
          </cell>
          <cell r="O1243">
            <v>6.5000000000000053</v>
          </cell>
        </row>
        <row r="1244">
          <cell r="A1244">
            <v>25010050</v>
          </cell>
          <cell r="B1244" t="str">
            <v>Барьерная дератизация территорий, вышедших из зоны подтопления (1 га)</v>
          </cell>
          <cell r="C1244">
            <v>1767</v>
          </cell>
          <cell r="D1244">
            <v>1</v>
          </cell>
          <cell r="E1244">
            <v>197.38319999999999</v>
          </cell>
          <cell r="F1244">
            <v>53.14</v>
          </cell>
          <cell r="G1244">
            <v>250.52319999999997</v>
          </cell>
          <cell r="H1244">
            <v>85.177887999999996</v>
          </cell>
          <cell r="I1244">
            <v>335.70108799999997</v>
          </cell>
          <cell r="J1244">
            <v>50.355163199999993</v>
          </cell>
          <cell r="K1244">
            <v>386.05625119999996</v>
          </cell>
          <cell r="L1244">
            <v>463.26750143999993</v>
          </cell>
          <cell r="M1244">
            <v>1881.855</v>
          </cell>
          <cell r="N1244">
            <v>1960</v>
          </cell>
          <cell r="O1244">
            <v>6.5000000000000018</v>
          </cell>
        </row>
        <row r="1245">
          <cell r="A1245">
            <v>25020042</v>
          </cell>
          <cell r="B1245" t="str">
            <v>Проведение работ по дезинсекции открытых территорий от комара и гнуса, вышедших из зоны подтопления (1 га)</v>
          </cell>
          <cell r="C1245">
            <v>3464</v>
          </cell>
          <cell r="D1245">
            <v>4</v>
          </cell>
          <cell r="E1245">
            <v>789.53279999999995</v>
          </cell>
          <cell r="F1245">
            <v>1676.59</v>
          </cell>
          <cell r="G1245">
            <v>2466.1228000000001</v>
          </cell>
          <cell r="H1245">
            <v>838.48175200000014</v>
          </cell>
          <cell r="I1245">
            <v>3304.6045520000002</v>
          </cell>
          <cell r="J1245">
            <v>495.69068279999999</v>
          </cell>
          <cell r="K1245">
            <v>3800.2952348000003</v>
          </cell>
          <cell r="L1245">
            <v>4560.354281760001</v>
          </cell>
          <cell r="M1245">
            <v>3689.16</v>
          </cell>
          <cell r="N1245">
            <v>3600</v>
          </cell>
          <cell r="O1245">
            <v>6.4999999999999964</v>
          </cell>
        </row>
        <row r="1246">
          <cell r="A1246" t="str">
            <v>Услуги предоставляемые в вечернее и ночное время, в праздничные и выходные дни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</row>
        <row r="1247">
          <cell r="A1247" t="str">
            <v>Дератизация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</row>
        <row r="1248">
          <cell r="A1248">
            <v>25102020</v>
          </cell>
          <cell r="B1248" t="str">
            <v>Дератизация по договорам  (1 кв.м.)</v>
          </cell>
          <cell r="C1248">
            <v>0.92</v>
          </cell>
          <cell r="D1248">
            <v>7.0000000000000007E-2</v>
          </cell>
          <cell r="E1248">
            <v>13.816824</v>
          </cell>
          <cell r="F1248">
            <v>3.56</v>
          </cell>
          <cell r="G1248">
            <v>17.376823999999999</v>
          </cell>
          <cell r="H1248">
            <v>5.9081201600000002</v>
          </cell>
          <cell r="I1248">
            <v>23.284944159999998</v>
          </cell>
          <cell r="J1248">
            <v>3.4927416239999998</v>
          </cell>
          <cell r="K1248">
            <v>26.777685783999999</v>
          </cell>
          <cell r="L1248">
            <v>32.133222940799996</v>
          </cell>
          <cell r="M1248">
            <v>0.9798</v>
          </cell>
          <cell r="N1248">
            <v>0.92</v>
          </cell>
          <cell r="O1248">
            <v>6.4999999999999964</v>
          </cell>
        </row>
        <row r="1249">
          <cell r="A1249">
            <v>25102026</v>
          </cell>
          <cell r="B1249" t="str">
            <v>Дератизация социально - значимых объектов за 1 кв.м.</v>
          </cell>
          <cell r="C1249">
            <v>1.06</v>
          </cell>
          <cell r="D1249">
            <v>7.0000000000000007E-2</v>
          </cell>
          <cell r="E1249">
            <v>13.816824</v>
          </cell>
          <cell r="F1249">
            <v>9.39</v>
          </cell>
          <cell r="G1249">
            <v>23.206824000000001</v>
          </cell>
          <cell r="H1249">
            <v>7.8903201600000008</v>
          </cell>
          <cell r="I1249">
            <v>31.097144160000003</v>
          </cell>
          <cell r="J1249">
            <v>4.6645716240000006</v>
          </cell>
          <cell r="K1249">
            <v>35.761715784000003</v>
          </cell>
          <cell r="L1249">
            <v>42.914058940800004</v>
          </cell>
          <cell r="M1249">
            <v>1.1289</v>
          </cell>
          <cell r="N1249">
            <v>1.06</v>
          </cell>
          <cell r="O1249">
            <v>6.4999999999999964</v>
          </cell>
        </row>
        <row r="1250">
          <cell r="A1250">
            <v>25100004</v>
          </cell>
          <cell r="B1250" t="str">
            <v>Дератизация ДОУ (за 1 кв.м.)</v>
          </cell>
          <cell r="C1250">
            <v>1.2</v>
          </cell>
          <cell r="D1250">
            <v>7.0000000000000007E-2</v>
          </cell>
          <cell r="E1250">
            <v>13.816824</v>
          </cell>
          <cell r="F1250">
            <v>5.14</v>
          </cell>
          <cell r="G1250">
            <v>18.956824000000001</v>
          </cell>
          <cell r="H1250">
            <v>6.4453201600000005</v>
          </cell>
          <cell r="I1250">
            <v>25.402144160000002</v>
          </cell>
          <cell r="J1250">
            <v>3.8103216240000002</v>
          </cell>
          <cell r="K1250">
            <v>29.212465784000003</v>
          </cell>
          <cell r="L1250">
            <v>35.054958940800006</v>
          </cell>
          <cell r="M1250">
            <v>1.278</v>
          </cell>
          <cell r="N1250">
            <v>1.2</v>
          </cell>
          <cell r="O1250">
            <v>6.5000000000000053</v>
          </cell>
        </row>
        <row r="1251">
          <cell r="A1251">
            <v>25102001</v>
          </cell>
          <cell r="B1251" t="str">
            <v>Дератизация 1 кв.м. ДОУ</v>
          </cell>
          <cell r="C1251">
            <v>1.34</v>
          </cell>
          <cell r="D1251">
            <v>7.0000000000000007E-2</v>
          </cell>
          <cell r="E1251">
            <v>13.816824</v>
          </cell>
          <cell r="F1251">
            <v>8.0299999999999994</v>
          </cell>
          <cell r="G1251">
            <v>21.846823999999998</v>
          </cell>
          <cell r="H1251">
            <v>7.4279201600000002</v>
          </cell>
          <cell r="I1251">
            <v>29.274744159999997</v>
          </cell>
          <cell r="J1251">
            <v>4.3912116239999994</v>
          </cell>
          <cell r="K1251">
            <v>33.665955783999998</v>
          </cell>
          <cell r="L1251">
            <v>40.399146940799994</v>
          </cell>
          <cell r="M1251">
            <v>1.4271</v>
          </cell>
          <cell r="N1251">
            <v>1.34</v>
          </cell>
          <cell r="O1251">
            <v>6.4999999999999964</v>
          </cell>
        </row>
        <row r="1252">
          <cell r="A1252">
            <v>25100022</v>
          </cell>
          <cell r="B1252" t="str">
            <v>Дератизация ДОУ от 100 кв.м. (за 1 кв.м.)</v>
          </cell>
          <cell r="C1252">
            <v>1.46</v>
          </cell>
          <cell r="D1252">
            <v>7.0000000000000007E-2</v>
          </cell>
          <cell r="E1252">
            <v>13.816824</v>
          </cell>
          <cell r="F1252">
            <v>4.01</v>
          </cell>
          <cell r="G1252">
            <v>17.826824000000002</v>
          </cell>
          <cell r="H1252">
            <v>6.0611201600000015</v>
          </cell>
          <cell r="I1252">
            <v>23.887944160000004</v>
          </cell>
          <cell r="J1252">
            <v>3.5831916240000004</v>
          </cell>
          <cell r="K1252">
            <v>27.471135784000005</v>
          </cell>
          <cell r="L1252">
            <v>32.965362940800006</v>
          </cell>
          <cell r="M1252">
            <v>1.5548999999999999</v>
          </cell>
          <cell r="N1252">
            <v>1.46</v>
          </cell>
          <cell r="O1252">
            <v>6.4999999999999991</v>
          </cell>
        </row>
        <row r="1253">
          <cell r="A1253">
            <v>25102007</v>
          </cell>
          <cell r="B1253" t="str">
            <v>Дератизация 1 кв.м. объектов  площадью свыше 1000 кв.м.</v>
          </cell>
          <cell r="C1253">
            <v>1.64</v>
          </cell>
          <cell r="D1253">
            <v>7.0000000000000007E-2</v>
          </cell>
          <cell r="E1253">
            <v>13.816824</v>
          </cell>
          <cell r="F1253">
            <v>9.52</v>
          </cell>
          <cell r="G1253">
            <v>23.336824</v>
          </cell>
          <cell r="H1253">
            <v>7.9345201600000008</v>
          </cell>
          <cell r="I1253">
            <v>31.271344160000002</v>
          </cell>
          <cell r="J1253">
            <v>4.6907016239999999</v>
          </cell>
          <cell r="K1253">
            <v>35.962045784000004</v>
          </cell>
          <cell r="L1253">
            <v>43.154454940800008</v>
          </cell>
          <cell r="M1253">
            <v>1.7465999999999999</v>
          </cell>
          <cell r="N1253">
            <v>1.64</v>
          </cell>
          <cell r="O1253">
            <v>6.5000000000000018</v>
          </cell>
        </row>
        <row r="1254">
          <cell r="A1254">
            <v>25102027</v>
          </cell>
          <cell r="B1254" t="str">
            <v>Дератизация по договорам объекта площадью от 300 кв.м. (1кв.м.)</v>
          </cell>
          <cell r="C1254">
            <v>1.88</v>
          </cell>
          <cell r="D1254">
            <v>7.0000000000000007E-2</v>
          </cell>
          <cell r="E1254">
            <v>13.816824</v>
          </cell>
          <cell r="F1254">
            <v>9.4600000000000009</v>
          </cell>
          <cell r="G1254">
            <v>23.276824000000001</v>
          </cell>
          <cell r="H1254">
            <v>7.9141201600000013</v>
          </cell>
          <cell r="I1254">
            <v>31.190944160000001</v>
          </cell>
          <cell r="J1254">
            <v>4.6786416239999999</v>
          </cell>
          <cell r="K1254">
            <v>35.869585784000002</v>
          </cell>
          <cell r="L1254">
            <v>43.043502940800003</v>
          </cell>
          <cell r="M1254">
            <v>2.0021999999999998</v>
          </cell>
          <cell r="N1254">
            <v>1.88</v>
          </cell>
          <cell r="O1254">
            <v>6.4999999999999929</v>
          </cell>
        </row>
        <row r="1255">
          <cell r="A1255">
            <v>25102009</v>
          </cell>
          <cell r="B1255" t="str">
            <v>Дератизация по договорам объекта площадью от 301 кв.м. до 1000 кв.м. (1кв.м.)</v>
          </cell>
          <cell r="C1255">
            <v>2.04</v>
          </cell>
          <cell r="D1255">
            <v>7.0000000000000007E-2</v>
          </cell>
          <cell r="E1255">
            <v>13.816824</v>
          </cell>
          <cell r="F1255">
            <v>11</v>
          </cell>
          <cell r="G1255">
            <v>24.816824</v>
          </cell>
          <cell r="H1255">
            <v>8.4377201600000014</v>
          </cell>
          <cell r="I1255">
            <v>33.254544160000002</v>
          </cell>
          <cell r="J1255">
            <v>4.9881816240000001</v>
          </cell>
          <cell r="K1255">
            <v>38.242725784000001</v>
          </cell>
          <cell r="L1255">
            <v>45.891270940799998</v>
          </cell>
          <cell r="M1255">
            <v>2.1726000000000001</v>
          </cell>
          <cell r="N1255">
            <v>2.04</v>
          </cell>
          <cell r="O1255">
            <v>6.5000000000000027</v>
          </cell>
        </row>
        <row r="1256">
          <cell r="A1256">
            <v>25102030</v>
          </cell>
          <cell r="B1256" t="str">
            <v>Дератизация  по договорам объекта площадью от 200 кв.м. ( 1 кв.м.)</v>
          </cell>
          <cell r="C1256">
            <v>2.2000000000000002</v>
          </cell>
          <cell r="D1256">
            <v>7.0000000000000007E-2</v>
          </cell>
          <cell r="E1256">
            <v>13.816824</v>
          </cell>
          <cell r="F1256">
            <v>9.4600000000000009</v>
          </cell>
          <cell r="G1256">
            <v>23.276824000000001</v>
          </cell>
          <cell r="H1256">
            <v>7.9141201600000013</v>
          </cell>
          <cell r="I1256">
            <v>31.190944160000001</v>
          </cell>
          <cell r="J1256">
            <v>4.6786416239999999</v>
          </cell>
          <cell r="K1256">
            <v>35.869585784000002</v>
          </cell>
          <cell r="L1256">
            <v>43.043502940800003</v>
          </cell>
          <cell r="M1256">
            <v>2.343</v>
          </cell>
          <cell r="N1256">
            <v>2.2000000000000002</v>
          </cell>
          <cell r="O1256">
            <v>6.4999999999999902</v>
          </cell>
        </row>
        <row r="1257">
          <cell r="A1257">
            <v>25100002</v>
          </cell>
          <cell r="B1257" t="str">
            <v>Дератизация от 101 кв.м. до 300 кв.м. (за 1 кв.м)</v>
          </cell>
          <cell r="C1257">
            <v>2.46</v>
          </cell>
          <cell r="D1257">
            <v>7.0000000000000007E-2</v>
          </cell>
          <cell r="E1257">
            <v>13.816824</v>
          </cell>
          <cell r="F1257">
            <v>9.44</v>
          </cell>
          <cell r="G1257">
            <v>23.256824000000002</v>
          </cell>
          <cell r="H1257">
            <v>7.9073201600000012</v>
          </cell>
          <cell r="I1257">
            <v>31.164144160000003</v>
          </cell>
          <cell r="J1257">
            <v>4.6746216240000003</v>
          </cell>
          <cell r="K1257">
            <v>35.838765784000003</v>
          </cell>
          <cell r="L1257">
            <v>43.006518940800007</v>
          </cell>
          <cell r="M1257">
            <v>2.6198999999999999</v>
          </cell>
          <cell r="N1257">
            <v>2.46</v>
          </cell>
          <cell r="O1257">
            <v>6.4999999999999973</v>
          </cell>
        </row>
        <row r="1258">
          <cell r="A1258">
            <v>25100062</v>
          </cell>
          <cell r="B1258" t="str">
            <v>Дератизация по договорам объекта площадью от 100 кв.м. (1кв.м.)</v>
          </cell>
          <cell r="C1258">
            <v>2.82</v>
          </cell>
          <cell r="D1258">
            <v>7.0000000000000007E-2</v>
          </cell>
          <cell r="E1258">
            <v>13.816824</v>
          </cell>
          <cell r="F1258">
            <v>9.4600000000000009</v>
          </cell>
          <cell r="G1258">
            <v>23.276824000000001</v>
          </cell>
          <cell r="H1258">
            <v>7.9141201600000013</v>
          </cell>
          <cell r="I1258">
            <v>31.190944160000001</v>
          </cell>
          <cell r="J1258">
            <v>4.6786416239999999</v>
          </cell>
          <cell r="K1258">
            <v>35.869585784000002</v>
          </cell>
          <cell r="L1258">
            <v>43.043502940800003</v>
          </cell>
          <cell r="M1258">
            <v>3.0032999999999999</v>
          </cell>
          <cell r="N1258">
            <v>2.82</v>
          </cell>
          <cell r="O1258">
            <v>6.5000000000000018</v>
          </cell>
        </row>
        <row r="1259">
          <cell r="A1259">
            <v>25100064</v>
          </cell>
          <cell r="B1259" t="str">
            <v>Дератизация по договорам  площадью от 100 кв.м. (1кв.м.)</v>
          </cell>
          <cell r="C1259">
            <v>3.06</v>
          </cell>
          <cell r="D1259">
            <v>7.0000000000000007E-2</v>
          </cell>
          <cell r="E1259">
            <v>13.816824</v>
          </cell>
          <cell r="F1259">
            <v>27.73</v>
          </cell>
          <cell r="G1259">
            <v>41.546824000000001</v>
          </cell>
          <cell r="H1259">
            <v>14.125920160000002</v>
          </cell>
          <cell r="I1259">
            <v>55.672744160000001</v>
          </cell>
          <cell r="J1259">
            <v>8.3509116240000001</v>
          </cell>
          <cell r="K1259">
            <v>64.023655783999999</v>
          </cell>
          <cell r="L1259">
            <v>76.828386940800002</v>
          </cell>
          <cell r="M1259">
            <v>3.2589000000000001</v>
          </cell>
          <cell r="N1259">
            <v>3.06</v>
          </cell>
          <cell r="O1259">
            <v>6.5000000000000027</v>
          </cell>
        </row>
        <row r="1260">
          <cell r="A1260">
            <v>25102023</v>
          </cell>
          <cell r="B1260" t="str">
            <v>Дератизация производственных помещений (1 кв.м.)</v>
          </cell>
          <cell r="C1260">
            <v>3.54</v>
          </cell>
          <cell r="D1260">
            <v>7.0000000000000007E-2</v>
          </cell>
          <cell r="E1260">
            <v>13.816824</v>
          </cell>
          <cell r="F1260">
            <v>0</v>
          </cell>
          <cell r="G1260">
            <v>13.816824</v>
          </cell>
          <cell r="H1260">
            <v>4.6977201600000003</v>
          </cell>
          <cell r="I1260">
            <v>18.51454416</v>
          </cell>
          <cell r="J1260">
            <v>2.7771816239999998</v>
          </cell>
          <cell r="K1260">
            <v>21.291725784</v>
          </cell>
          <cell r="L1260">
            <v>25.550070940800001</v>
          </cell>
          <cell r="M1260">
            <v>3.7701000000000002</v>
          </cell>
          <cell r="N1260">
            <v>3.54</v>
          </cell>
          <cell r="O1260">
            <v>6.5000000000000053</v>
          </cell>
        </row>
        <row r="1261">
          <cell r="A1261">
            <v>25102002</v>
          </cell>
          <cell r="B1261" t="str">
            <v xml:space="preserve">Дератизация 1 кв.м. объекта площадью до 100 кв.м. </v>
          </cell>
          <cell r="C1261">
            <v>6.74</v>
          </cell>
          <cell r="D1261">
            <v>7.0000000000000007E-2</v>
          </cell>
          <cell r="E1261">
            <v>13.816824</v>
          </cell>
          <cell r="F1261">
            <v>9.4399999999999998E-2</v>
          </cell>
          <cell r="G1261">
            <v>13.911224000000001</v>
          </cell>
          <cell r="H1261">
            <v>4.7298161600000004</v>
          </cell>
          <cell r="I1261">
            <v>18.641040160000003</v>
          </cell>
          <cell r="J1261">
            <v>2.7961560240000005</v>
          </cell>
          <cell r="K1261">
            <v>21.437196184000005</v>
          </cell>
          <cell r="L1261">
            <v>25.724635420800006</v>
          </cell>
          <cell r="M1261">
            <v>7.1781000000000006</v>
          </cell>
          <cell r="N1261">
            <v>6.74</v>
          </cell>
          <cell r="O1261">
            <v>6.5000000000000053</v>
          </cell>
        </row>
        <row r="1262">
          <cell r="A1262">
            <v>25100001</v>
          </cell>
          <cell r="B1262" t="str">
            <v>Дератизация до 100 кв.м. (за 1 кв.м)</v>
          </cell>
          <cell r="C1262">
            <v>14.68</v>
          </cell>
          <cell r="D1262">
            <v>7.0000000000000007E-2</v>
          </cell>
          <cell r="E1262">
            <v>13.816824</v>
          </cell>
          <cell r="F1262">
            <v>9.44</v>
          </cell>
          <cell r="G1262">
            <v>23.256824000000002</v>
          </cell>
          <cell r="H1262">
            <v>7.9073201600000012</v>
          </cell>
          <cell r="I1262">
            <v>31.164144160000003</v>
          </cell>
          <cell r="J1262">
            <v>4.6746216240000003</v>
          </cell>
          <cell r="K1262">
            <v>35.838765784000003</v>
          </cell>
          <cell r="L1262">
            <v>43.006518940800007</v>
          </cell>
          <cell r="M1262">
            <v>15.6342</v>
          </cell>
          <cell r="N1262">
            <v>14.68</v>
          </cell>
          <cell r="O1262">
            <v>6.5000000000000018</v>
          </cell>
        </row>
        <row r="1263">
          <cell r="A1263">
            <v>25100003</v>
          </cell>
          <cell r="B1263" t="str">
            <v>Санитарная обработка контейнера для раскладки приманок (1 контейнер)</v>
          </cell>
          <cell r="C1263">
            <v>240</v>
          </cell>
          <cell r="D1263">
            <v>7.0000000000000007E-2</v>
          </cell>
          <cell r="E1263">
            <v>13.816824</v>
          </cell>
          <cell r="F1263">
            <v>86.07</v>
          </cell>
          <cell r="G1263">
            <v>99.88682399999999</v>
          </cell>
          <cell r="H1263">
            <v>33.961520159999999</v>
          </cell>
          <cell r="I1263">
            <v>133.84834415999998</v>
          </cell>
          <cell r="J1263">
            <v>20.077251623999995</v>
          </cell>
          <cell r="K1263">
            <v>153.92559578399997</v>
          </cell>
          <cell r="L1263">
            <v>184.71071494079996</v>
          </cell>
          <cell r="M1263">
            <v>255.6</v>
          </cell>
          <cell r="N1263">
            <v>240</v>
          </cell>
          <cell r="O1263">
            <v>6.4999999999999973</v>
          </cell>
        </row>
        <row r="1264">
          <cell r="A1264">
            <v>25100105</v>
          </cell>
          <cell r="B1264" t="str">
            <v>Дератизация за 1 кв.м.</v>
          </cell>
          <cell r="C1264">
            <v>3.98</v>
          </cell>
          <cell r="D1264">
            <v>7.0000000000000007E-2</v>
          </cell>
          <cell r="E1264">
            <v>13.816824</v>
          </cell>
          <cell r="F1264">
            <v>27.73</v>
          </cell>
          <cell r="G1264">
            <v>41.546824000000001</v>
          </cell>
          <cell r="H1264">
            <v>14.125920160000002</v>
          </cell>
          <cell r="I1264">
            <v>55.672744160000001</v>
          </cell>
          <cell r="J1264">
            <v>8.3509116240000001</v>
          </cell>
          <cell r="K1264">
            <v>64.023655783999999</v>
          </cell>
          <cell r="L1264">
            <v>76.828386940800002</v>
          </cell>
          <cell r="M1264">
            <v>4.2386999999999997</v>
          </cell>
          <cell r="N1264">
            <v>3.98</v>
          </cell>
          <cell r="O1264">
            <v>6.4999999999999929</v>
          </cell>
        </row>
        <row r="1265">
          <cell r="A1265" t="str">
            <v>Дезинсекция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</row>
        <row r="1266">
          <cell r="A1266">
            <v>25100031</v>
          </cell>
          <cell r="B1266" t="str">
            <v>Дезинсекция бытовых насекомых свыше 151 кв.м. (за 1 кв.м.)</v>
          </cell>
          <cell r="C1266">
            <v>5.7</v>
          </cell>
          <cell r="D1266">
            <v>7.0000000000000007E-2</v>
          </cell>
          <cell r="E1266">
            <v>13.816824</v>
          </cell>
          <cell r="F1266">
            <v>27.87</v>
          </cell>
          <cell r="G1266">
            <v>41.686824000000001</v>
          </cell>
          <cell r="H1266">
            <v>14.173520160000001</v>
          </cell>
          <cell r="I1266">
            <v>55.860344160000004</v>
          </cell>
          <cell r="J1266">
            <v>8.3790516240000006</v>
          </cell>
          <cell r="K1266">
            <v>64.23939578400001</v>
          </cell>
          <cell r="L1266">
            <v>77.087274940800015</v>
          </cell>
          <cell r="M1266">
            <v>6.0705</v>
          </cell>
          <cell r="N1266">
            <v>5.7</v>
          </cell>
          <cell r="O1266">
            <v>6.4999999999999973</v>
          </cell>
        </row>
        <row r="1267">
          <cell r="A1267">
            <v>25100063</v>
          </cell>
          <cell r="B1267" t="str">
            <v>Дезинсекция бытовых насекомых от 151 кв.м. до 300 кв.м.</v>
          </cell>
          <cell r="C1267">
            <v>6.54</v>
          </cell>
          <cell r="D1267">
            <v>7.0000000000000007E-2</v>
          </cell>
          <cell r="E1267">
            <v>13.816824</v>
          </cell>
          <cell r="F1267">
            <v>27.63</v>
          </cell>
          <cell r="G1267">
            <v>41.446823999999999</v>
          </cell>
          <cell r="H1267">
            <v>14.091920160000001</v>
          </cell>
          <cell r="I1267">
            <v>55.53874416</v>
          </cell>
          <cell r="J1267">
            <v>8.330811623999999</v>
          </cell>
          <cell r="K1267">
            <v>63.869555783999999</v>
          </cell>
          <cell r="L1267">
            <v>76.643466940799996</v>
          </cell>
          <cell r="M1267">
            <v>6.9650999999999996</v>
          </cell>
          <cell r="N1267">
            <v>6.54</v>
          </cell>
          <cell r="O1267">
            <v>6.4999999999999929</v>
          </cell>
        </row>
        <row r="1268">
          <cell r="A1268">
            <v>25110051</v>
          </cell>
          <cell r="B1268" t="str">
            <v>Дезинсекция бытовых насекомых по договорам (за 1 кв.м.)</v>
          </cell>
          <cell r="C1268">
            <v>7.44</v>
          </cell>
          <cell r="D1268">
            <v>7.0000000000000007E-2</v>
          </cell>
          <cell r="E1268">
            <v>13.816824</v>
          </cell>
          <cell r="F1268">
            <v>50.127272727272725</v>
          </cell>
          <cell r="G1268">
            <v>63.944096727272722</v>
          </cell>
          <cell r="H1268">
            <v>21.740992887272728</v>
          </cell>
          <cell r="I1268">
            <v>85.685089614545447</v>
          </cell>
          <cell r="J1268">
            <v>12.852763442181816</v>
          </cell>
          <cell r="K1268">
            <v>98.537853056727258</v>
          </cell>
          <cell r="L1268">
            <v>118.2454236680727</v>
          </cell>
          <cell r="M1268">
            <v>7.9236000000000004</v>
          </cell>
          <cell r="N1268">
            <v>7.44</v>
          </cell>
          <cell r="O1268">
            <v>6.5</v>
          </cell>
        </row>
        <row r="1269">
          <cell r="A1269">
            <v>25100012</v>
          </cell>
          <cell r="B1269" t="str">
            <v>Дезинсекция ДОУ (за 1 кв. м.)</v>
          </cell>
          <cell r="C1269">
            <v>8.56</v>
          </cell>
          <cell r="D1269">
            <v>7.0000000000000007E-2</v>
          </cell>
          <cell r="E1269">
            <v>13.816824</v>
          </cell>
          <cell r="F1269">
            <v>5.65</v>
          </cell>
          <cell r="G1269">
            <v>19.466824000000003</v>
          </cell>
          <cell r="H1269">
            <v>6.6187201600000014</v>
          </cell>
          <cell r="I1269">
            <v>26.085544160000005</v>
          </cell>
          <cell r="J1269">
            <v>3.9128316240000007</v>
          </cell>
          <cell r="K1269">
            <v>29.998375784000004</v>
          </cell>
          <cell r="L1269">
            <v>35.998050940800006</v>
          </cell>
          <cell r="M1269">
            <v>9.1164000000000005</v>
          </cell>
          <cell r="N1269">
            <v>8.56</v>
          </cell>
          <cell r="O1269">
            <v>6.5</v>
          </cell>
        </row>
        <row r="1270">
          <cell r="A1270">
            <v>25100065</v>
          </cell>
          <cell r="B1270" t="str">
            <v>Дезинсекция мух по договорам (за 1 кв.м.)</v>
          </cell>
          <cell r="C1270">
            <v>6.12</v>
          </cell>
          <cell r="D1270">
            <v>7.0000000000000007E-2</v>
          </cell>
          <cell r="E1270">
            <v>13.816824</v>
          </cell>
          <cell r="F1270">
            <v>4.2679999999999998</v>
          </cell>
          <cell r="G1270">
            <v>18.084824000000001</v>
          </cell>
          <cell r="H1270">
            <v>6.1488401600000007</v>
          </cell>
          <cell r="I1270">
            <v>24.233664160000004</v>
          </cell>
          <cell r="J1270">
            <v>3.6350496240000005</v>
          </cell>
          <cell r="K1270">
            <v>27.868713784000004</v>
          </cell>
          <cell r="L1270">
            <v>33.442456540800009</v>
          </cell>
          <cell r="M1270">
            <v>6.5178000000000003</v>
          </cell>
          <cell r="N1270">
            <v>6.12</v>
          </cell>
          <cell r="O1270">
            <v>6.5000000000000027</v>
          </cell>
        </row>
        <row r="1271">
          <cell r="A1271">
            <v>25100008</v>
          </cell>
          <cell r="B1271" t="str">
            <v>Дезинсекция  мух от 101 кв.м. до 10 000 кв.м. (за 1 кв.м)</v>
          </cell>
          <cell r="C1271">
            <v>9.58</v>
          </cell>
          <cell r="D1271">
            <v>7.0000000000000007E-2</v>
          </cell>
          <cell r="E1271">
            <v>13.816824</v>
          </cell>
          <cell r="F1271">
            <v>4.0199999999999996</v>
          </cell>
          <cell r="G1271">
            <v>17.836824</v>
          </cell>
          <cell r="H1271">
            <v>6.0645201600000007</v>
          </cell>
          <cell r="I1271">
            <v>23.901344160000001</v>
          </cell>
          <cell r="J1271">
            <v>3.5852016240000002</v>
          </cell>
          <cell r="K1271">
            <v>27.486545784</v>
          </cell>
          <cell r="L1271">
            <v>32.983854940800001</v>
          </cell>
          <cell r="M1271">
            <v>10.2027</v>
          </cell>
          <cell r="N1271">
            <v>9.58</v>
          </cell>
          <cell r="O1271">
            <v>6.5</v>
          </cell>
        </row>
        <row r="1272">
          <cell r="A1272">
            <v>25100007</v>
          </cell>
          <cell r="B1272" t="str">
            <v xml:space="preserve">Дезинсекция мух до 100 кв.м.   (за 1 кв.м) </v>
          </cell>
          <cell r="C1272">
            <v>12.04</v>
          </cell>
          <cell r="D1272">
            <v>7.0000000000000007E-2</v>
          </cell>
          <cell r="E1272">
            <v>13.816824</v>
          </cell>
          <cell r="F1272">
            <v>5.0199999999999996</v>
          </cell>
          <cell r="G1272">
            <v>18.836824</v>
          </cell>
          <cell r="H1272">
            <v>6.4045201600000006</v>
          </cell>
          <cell r="I1272">
            <v>25.241344160000001</v>
          </cell>
          <cell r="J1272">
            <v>3.7862016239999998</v>
          </cell>
          <cell r="K1272">
            <v>29.027545784000001</v>
          </cell>
          <cell r="L1272">
            <v>34.833054940800004</v>
          </cell>
          <cell r="M1272">
            <v>12.8226</v>
          </cell>
          <cell r="N1272">
            <v>12.04</v>
          </cell>
          <cell r="O1272">
            <v>6.5000000000000044</v>
          </cell>
        </row>
        <row r="1273">
          <cell r="A1273">
            <v>25110045</v>
          </cell>
          <cell r="B1273" t="str">
            <v>Установка и обслуживание на объекте ферамоновой ловушки</v>
          </cell>
          <cell r="C1273">
            <v>274</v>
          </cell>
          <cell r="D1273">
            <v>7.0000000000000007E-2</v>
          </cell>
          <cell r="E1273">
            <v>13.816824</v>
          </cell>
          <cell r="F1273">
            <v>87.06</v>
          </cell>
          <cell r="G1273">
            <v>100.876824</v>
          </cell>
          <cell r="H1273">
            <v>34.298120160000003</v>
          </cell>
          <cell r="I1273">
            <v>135.17494416</v>
          </cell>
          <cell r="J1273">
            <v>20.276241623999997</v>
          </cell>
          <cell r="K1273">
            <v>155.45118578399999</v>
          </cell>
          <cell r="L1273">
            <v>186.54142294079998</v>
          </cell>
          <cell r="M1273">
            <v>291.81</v>
          </cell>
          <cell r="N1273">
            <v>300</v>
          </cell>
          <cell r="O1273">
            <v>6.5</v>
          </cell>
        </row>
        <row r="1274">
          <cell r="A1274">
            <v>25102010</v>
          </cell>
          <cell r="B1274" t="str">
            <v>Дезинсекция контейнеров для сбора ТБО (1 контейнер)</v>
          </cell>
          <cell r="C1274">
            <v>324</v>
          </cell>
          <cell r="D1274">
            <v>7.0000000000000007E-2</v>
          </cell>
          <cell r="E1274">
            <v>13.816824</v>
          </cell>
          <cell r="F1274">
            <v>0.91</v>
          </cell>
          <cell r="G1274">
            <v>14.726824000000001</v>
          </cell>
          <cell r="H1274">
            <v>5.0071201600000004</v>
          </cell>
          <cell r="I1274">
            <v>19.73394416</v>
          </cell>
          <cell r="J1274">
            <v>2.9600916239999999</v>
          </cell>
          <cell r="K1274">
            <v>22.694035784</v>
          </cell>
          <cell r="L1274">
            <v>27.232842940800001</v>
          </cell>
          <cell r="M1274">
            <v>345.06</v>
          </cell>
          <cell r="N1274">
            <v>324</v>
          </cell>
          <cell r="O1274">
            <v>6.5</v>
          </cell>
        </row>
        <row r="1275">
          <cell r="A1275" t="str">
            <v>Комплексная обработка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</row>
        <row r="1276">
          <cell r="A1276">
            <v>25100035</v>
          </cell>
          <cell r="B1276" t="str">
            <v>Комплексная обработка (дератизация /12/, дезинсекция мух /4/, дезинсекция бытовых насекомых /4/) №4 (за 1 кв.м.)</v>
          </cell>
          <cell r="C1276">
            <v>7.34</v>
          </cell>
          <cell r="D1276">
            <v>0.18</v>
          </cell>
          <cell r="E1276">
            <v>35.528976</v>
          </cell>
          <cell r="F1276">
            <v>41.34</v>
          </cell>
          <cell r="G1276">
            <v>76.868976000000004</v>
          </cell>
          <cell r="H1276">
            <v>26.135451840000002</v>
          </cell>
          <cell r="I1276">
            <v>103.00442784000001</v>
          </cell>
          <cell r="J1276">
            <v>15.450664176</v>
          </cell>
          <cell r="K1276">
            <v>118.45509201600001</v>
          </cell>
          <cell r="L1276">
            <v>142.1461104192</v>
          </cell>
          <cell r="M1276">
            <v>7.8170999999999999</v>
          </cell>
          <cell r="N1276">
            <v>7.34</v>
          </cell>
          <cell r="O1276">
            <v>6.5000000000000018</v>
          </cell>
        </row>
        <row r="1277">
          <cell r="A1277">
            <v>25100034</v>
          </cell>
          <cell r="B1277" t="str">
            <v>Комплексная обработка (дератизация /12/, дезинсекция мух /5/, дезинсекция бытовых насекомых /4/) №3 (за 1 кв.м.)</v>
          </cell>
          <cell r="C1277">
            <v>7.76</v>
          </cell>
          <cell r="D1277">
            <v>0.18</v>
          </cell>
          <cell r="E1277">
            <v>35.528976</v>
          </cell>
          <cell r="F1277">
            <v>41.34</v>
          </cell>
          <cell r="G1277">
            <v>76.868976000000004</v>
          </cell>
          <cell r="H1277">
            <v>26.135451840000002</v>
          </cell>
          <cell r="I1277">
            <v>103.00442784000001</v>
          </cell>
          <cell r="J1277">
            <v>15.450664176</v>
          </cell>
          <cell r="K1277">
            <v>118.45509201600001</v>
          </cell>
          <cell r="L1277">
            <v>142.1461104192</v>
          </cell>
          <cell r="M1277">
            <v>8.2644000000000002</v>
          </cell>
          <cell r="N1277">
            <v>7.76</v>
          </cell>
          <cell r="O1277">
            <v>6.5000000000000053</v>
          </cell>
        </row>
        <row r="1278">
          <cell r="A1278">
            <v>25100033</v>
          </cell>
          <cell r="B1278" t="str">
            <v>Комплексная обработка (дератизация /12/, дезинсекция мух /5/, дезинсекция бытовых насекомых /5/) №2 (за 1 кв.м.)</v>
          </cell>
          <cell r="C1278">
            <v>8.52</v>
          </cell>
          <cell r="D1278">
            <v>0.18</v>
          </cell>
          <cell r="E1278">
            <v>35.528976</v>
          </cell>
          <cell r="F1278">
            <v>41.34</v>
          </cell>
          <cell r="G1278">
            <v>76.868976000000004</v>
          </cell>
          <cell r="H1278">
            <v>26.135451840000002</v>
          </cell>
          <cell r="I1278">
            <v>103.00442784000001</v>
          </cell>
          <cell r="J1278">
            <v>15.450664176</v>
          </cell>
          <cell r="K1278">
            <v>118.45509201600001</v>
          </cell>
          <cell r="L1278">
            <v>142.1461104192</v>
          </cell>
          <cell r="M1278">
            <v>9.0738000000000003</v>
          </cell>
          <cell r="N1278">
            <v>8.52</v>
          </cell>
          <cell r="O1278">
            <v>6.5000000000000089</v>
          </cell>
        </row>
        <row r="1279">
          <cell r="A1279">
            <v>25102028</v>
          </cell>
          <cell r="B1279" t="str">
            <v>Комплексная обработка (дератизация , дезинсекция мух , дезинсекция бытовых насекомых ) №1 (за 1 кв.м.)</v>
          </cell>
          <cell r="C1279">
            <v>9.86</v>
          </cell>
          <cell r="D1279">
            <v>0.18</v>
          </cell>
          <cell r="E1279">
            <v>35.528976</v>
          </cell>
          <cell r="F1279">
            <v>43.96</v>
          </cell>
          <cell r="G1279">
            <v>79.488976000000008</v>
          </cell>
          <cell r="H1279">
            <v>27.026251840000004</v>
          </cell>
          <cell r="I1279">
            <v>106.51522784000001</v>
          </cell>
          <cell r="J1279">
            <v>15.977284176000001</v>
          </cell>
          <cell r="K1279">
            <v>122.49251201600001</v>
          </cell>
          <cell r="L1279">
            <v>146.99101441920001</v>
          </cell>
          <cell r="M1279">
            <v>10.5009</v>
          </cell>
          <cell r="N1279">
            <v>9.86</v>
          </cell>
          <cell r="O1279">
            <v>6.5000000000000027</v>
          </cell>
        </row>
        <row r="1280">
          <cell r="A1280">
            <v>25100026</v>
          </cell>
          <cell r="B1280" t="str">
            <v>Комплексная обработка (дератизация, дезинсекция мух, дезинсекция бытовых насекомых) №6 за 1 кв.м.</v>
          </cell>
          <cell r="C1280">
            <v>11.54</v>
          </cell>
          <cell r="D1280">
            <v>0.18</v>
          </cell>
          <cell r="E1280">
            <v>35.528976</v>
          </cell>
          <cell r="F1280">
            <v>41.34</v>
          </cell>
          <cell r="G1280">
            <v>76.868976000000004</v>
          </cell>
          <cell r="H1280">
            <v>26.135451840000002</v>
          </cell>
          <cell r="I1280">
            <v>103.00442784000001</v>
          </cell>
          <cell r="J1280">
            <v>15.450664176</v>
          </cell>
          <cell r="K1280">
            <v>118.45509201600001</v>
          </cell>
          <cell r="L1280">
            <v>142.1461104192</v>
          </cell>
          <cell r="M1280">
            <v>12.290099999999999</v>
          </cell>
          <cell r="N1280">
            <v>11.54</v>
          </cell>
          <cell r="O1280">
            <v>6.4999999999999991</v>
          </cell>
        </row>
        <row r="1281">
          <cell r="A1281">
            <v>25100016</v>
          </cell>
          <cell r="B1281" t="str">
            <v>Комплексная обработка (дератизация, дезинсекция мух, дезинсекция бытовых насекомых) свыше 101 кв. м. (за 1 кв.м.)</v>
          </cell>
          <cell r="C1281">
            <v>13.26</v>
          </cell>
          <cell r="D1281">
            <v>0.18</v>
          </cell>
          <cell r="E1281">
            <v>35.528976</v>
          </cell>
          <cell r="F1281">
            <v>41.34</v>
          </cell>
          <cell r="G1281">
            <v>76.868976000000004</v>
          </cell>
          <cell r="H1281">
            <v>26.135451840000002</v>
          </cell>
          <cell r="I1281">
            <v>103.00442784000001</v>
          </cell>
          <cell r="J1281">
            <v>15.450664176</v>
          </cell>
          <cell r="K1281">
            <v>118.45509201600001</v>
          </cell>
          <cell r="L1281">
            <v>142.1461104192</v>
          </cell>
          <cell r="M1281">
            <v>14.1219</v>
          </cell>
          <cell r="N1281">
            <v>13.26</v>
          </cell>
          <cell r="O1281">
            <v>6.5000000000000027</v>
          </cell>
        </row>
        <row r="1282">
          <cell r="A1282">
            <v>25100015</v>
          </cell>
          <cell r="B1282" t="str">
            <v>Комплексная обработка (дератизация, дезинсекция мух, дезинсекция бытовых насекомых) от 51 до 100 кв. м. (за 1 кв.м.)</v>
          </cell>
          <cell r="C1282">
            <v>14.38</v>
          </cell>
          <cell r="D1282">
            <v>0.18</v>
          </cell>
          <cell r="E1282">
            <v>35.528976</v>
          </cell>
          <cell r="F1282">
            <v>43.96</v>
          </cell>
          <cell r="G1282">
            <v>79.488976000000008</v>
          </cell>
          <cell r="H1282">
            <v>27.026251840000004</v>
          </cell>
          <cell r="I1282">
            <v>106.51522784000001</v>
          </cell>
          <cell r="J1282">
            <v>15.977284176000001</v>
          </cell>
          <cell r="K1282">
            <v>122.49251201600001</v>
          </cell>
          <cell r="L1282">
            <v>146.99101441920001</v>
          </cell>
          <cell r="M1282">
            <v>15.3147</v>
          </cell>
          <cell r="N1282">
            <v>14.38</v>
          </cell>
          <cell r="O1282">
            <v>6.4999999999999964</v>
          </cell>
        </row>
        <row r="1283">
          <cell r="A1283">
            <v>25100014</v>
          </cell>
          <cell r="B1283" t="str">
            <v>Комплексная обработка (дератизация, дезинсекция мух, дезинсекция бытовых насекомых) от 40 до 70 кв. м. (за 1 кв.м.)</v>
          </cell>
          <cell r="C1283">
            <v>16.420000000000002</v>
          </cell>
          <cell r="D1283">
            <v>0.18</v>
          </cell>
          <cell r="E1283">
            <v>35.528976</v>
          </cell>
          <cell r="F1283">
            <v>41.34</v>
          </cell>
          <cell r="G1283">
            <v>76.868976000000004</v>
          </cell>
          <cell r="H1283">
            <v>26.135451840000002</v>
          </cell>
          <cell r="I1283">
            <v>103.00442784000001</v>
          </cell>
          <cell r="J1283">
            <v>15.450664176</v>
          </cell>
          <cell r="K1283">
            <v>118.45509201600001</v>
          </cell>
          <cell r="L1283">
            <v>142.1461104192</v>
          </cell>
          <cell r="M1283">
            <v>17.487300000000001</v>
          </cell>
          <cell r="N1283">
            <v>16.420000000000002</v>
          </cell>
          <cell r="O1283">
            <v>6.4999999999999964</v>
          </cell>
        </row>
        <row r="1284">
          <cell r="A1284">
            <v>25100066</v>
          </cell>
          <cell r="B1284" t="str">
            <v>Комплексная обработка (дезинфекция, дезинсекция) контейнеров для сбора ТБО (1 контейнер)</v>
          </cell>
          <cell r="C1284">
            <v>484</v>
          </cell>
          <cell r="D1284">
            <v>0.18</v>
          </cell>
          <cell r="E1284">
            <v>35.528976</v>
          </cell>
          <cell r="F1284">
            <v>0.97900000000000009</v>
          </cell>
          <cell r="G1284">
            <v>36.507975999999999</v>
          </cell>
          <cell r="H1284">
            <v>12.41271184</v>
          </cell>
          <cell r="I1284">
            <v>48.920687839999999</v>
          </cell>
          <cell r="J1284">
            <v>7.3381031759999997</v>
          </cell>
          <cell r="K1284">
            <v>56.258791015999996</v>
          </cell>
          <cell r="L1284">
            <v>67.510549219200001</v>
          </cell>
          <cell r="M1284">
            <v>515.46</v>
          </cell>
          <cell r="N1284">
            <v>540</v>
          </cell>
          <cell r="O1284">
            <v>6.5000000000000071</v>
          </cell>
        </row>
        <row r="1285">
          <cell r="A1285">
            <v>25100041</v>
          </cell>
          <cell r="B1285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5">
            <v>612</v>
          </cell>
          <cell r="D1285">
            <v>0.18</v>
          </cell>
          <cell r="E1285">
            <v>35.528976</v>
          </cell>
          <cell r="F1285">
            <v>41.34</v>
          </cell>
          <cell r="G1285">
            <v>76.868976000000004</v>
          </cell>
          <cell r="H1285">
            <v>26.135451840000002</v>
          </cell>
          <cell r="I1285">
            <v>103.00442784000001</v>
          </cell>
          <cell r="J1285">
            <v>15.450664176</v>
          </cell>
          <cell r="K1285">
            <v>118.45509201600001</v>
          </cell>
          <cell r="L1285">
            <v>142.1461104192</v>
          </cell>
          <cell r="M1285">
            <v>651.78</v>
          </cell>
          <cell r="N1285">
            <v>700</v>
          </cell>
          <cell r="O1285">
            <v>6.4999999999999964</v>
          </cell>
        </row>
        <row r="1286">
          <cell r="A1286">
            <v>25100104</v>
          </cell>
          <cell r="B1286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6">
            <v>652</v>
          </cell>
          <cell r="D1286">
            <v>0.18</v>
          </cell>
          <cell r="E1286">
            <v>35.528976</v>
          </cell>
          <cell r="F1286">
            <v>41.34</v>
          </cell>
          <cell r="G1286">
            <v>76.868976000000004</v>
          </cell>
          <cell r="H1286">
            <v>26.135451840000002</v>
          </cell>
          <cell r="I1286">
            <v>103.00442784000001</v>
          </cell>
          <cell r="J1286">
            <v>15.450664176</v>
          </cell>
          <cell r="K1286">
            <v>118.45509201600001</v>
          </cell>
          <cell r="L1286">
            <v>142.1461104192</v>
          </cell>
          <cell r="M1286">
            <v>694.38</v>
          </cell>
          <cell r="N1286">
            <v>652</v>
          </cell>
          <cell r="O1286">
            <v>6.4999999999999991</v>
          </cell>
        </row>
        <row r="1287">
          <cell r="A1287">
            <v>25100106</v>
          </cell>
          <cell r="B1287" t="str">
            <v>Комплексная обработка (дератизация, дезинсекция мух, дезинсекция бытовых насекомых) от 40 до 50 кв.м. (за 1 кв.м.)</v>
          </cell>
          <cell r="C1287">
            <v>17.34</v>
          </cell>
          <cell r="D1287">
            <v>0.18</v>
          </cell>
          <cell r="E1287">
            <v>35.528976</v>
          </cell>
          <cell r="F1287">
            <v>41.34</v>
          </cell>
          <cell r="G1287">
            <v>76.868976000000004</v>
          </cell>
          <cell r="H1287">
            <v>26.135451840000002</v>
          </cell>
          <cell r="I1287">
            <v>103.00442784000001</v>
          </cell>
          <cell r="J1287">
            <v>15.450664176</v>
          </cell>
          <cell r="K1287">
            <v>118.45509201600001</v>
          </cell>
          <cell r="L1287">
            <v>142.1461104192</v>
          </cell>
          <cell r="M1287">
            <v>18.467099999999999</v>
          </cell>
          <cell r="N1287">
            <v>17.34</v>
          </cell>
          <cell r="O1287">
            <v>6.499999999999992</v>
          </cell>
        </row>
        <row r="1288">
          <cell r="A1288" t="str">
            <v>Дезинфекция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</row>
        <row r="1289">
          <cell r="A1289">
            <v>25100057</v>
          </cell>
          <cell r="B1289" t="str">
            <v>Дезинфекция холодильных камер</v>
          </cell>
          <cell r="C1289">
            <v>2.04</v>
          </cell>
          <cell r="D1289">
            <v>0.03</v>
          </cell>
          <cell r="E1289">
            <v>5.9214960000000003</v>
          </cell>
          <cell r="F1289">
            <v>12.48</v>
          </cell>
          <cell r="G1289">
            <v>18.401496000000002</v>
          </cell>
          <cell r="H1289">
            <v>6.2565086400000007</v>
          </cell>
          <cell r="I1289">
            <v>24.658004640000001</v>
          </cell>
          <cell r="J1289">
            <v>3.698700696</v>
          </cell>
          <cell r="K1289">
            <v>28.356705336000001</v>
          </cell>
          <cell r="L1289">
            <v>34.028046403200001</v>
          </cell>
          <cell r="M1289">
            <v>2.1726000000000001</v>
          </cell>
          <cell r="N1289">
            <v>2.04</v>
          </cell>
          <cell r="O1289">
            <v>6.5000000000000027</v>
          </cell>
        </row>
        <row r="1290">
          <cell r="A1290">
            <v>25110043</v>
          </cell>
          <cell r="B1290" t="str">
            <v>Дезинфекция помещений, овощехранилищ, холодильных камер по договорам (за 1 кв.м)</v>
          </cell>
          <cell r="C1290">
            <v>7.14</v>
          </cell>
          <cell r="D1290">
            <v>0.18</v>
          </cell>
          <cell r="E1290">
            <v>35.528976</v>
          </cell>
          <cell r="F1290">
            <v>13.08</v>
          </cell>
          <cell r="G1290">
            <v>48.608975999999998</v>
          </cell>
          <cell r="H1290">
            <v>16.527051840000002</v>
          </cell>
          <cell r="I1290">
            <v>65.136027839999997</v>
          </cell>
          <cell r="J1290">
            <v>9.7704041759999996</v>
          </cell>
          <cell r="K1290">
            <v>74.906432015999997</v>
          </cell>
          <cell r="L1290">
            <v>89.887718419199999</v>
          </cell>
          <cell r="M1290">
            <v>7.6040999999999999</v>
          </cell>
          <cell r="N1290">
            <v>8</v>
          </cell>
          <cell r="O1290">
            <v>6.5000000000000027</v>
          </cell>
        </row>
        <row r="1291">
          <cell r="A1291">
            <v>25100027</v>
          </cell>
          <cell r="B1291" t="str">
            <v>Дезинфекция емкостей, помещений, овощехранилищ до 25 кв.м.  (за 1 объект)</v>
          </cell>
          <cell r="C1291">
            <v>816</v>
          </cell>
          <cell r="D1291">
            <v>1</v>
          </cell>
          <cell r="E1291">
            <v>197.38319999999999</v>
          </cell>
          <cell r="F1291">
            <v>13.08</v>
          </cell>
          <cell r="G1291">
            <v>210.4632</v>
          </cell>
          <cell r="H1291">
            <v>71.557488000000006</v>
          </cell>
          <cell r="I1291">
            <v>282.02068800000001</v>
          </cell>
          <cell r="J1291">
            <v>42.303103200000002</v>
          </cell>
          <cell r="K1291">
            <v>324.32379120000002</v>
          </cell>
          <cell r="L1291">
            <v>389.18854944000003</v>
          </cell>
          <cell r="M1291">
            <v>869.04</v>
          </cell>
          <cell r="N1291">
            <v>900</v>
          </cell>
          <cell r="O1291">
            <v>6.4999999999999964</v>
          </cell>
        </row>
        <row r="1292">
          <cell r="A1292" t="str">
            <v>Профдезинфекционные работы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</row>
        <row r="1293">
          <cell r="A1293" t="str">
            <v xml:space="preserve">Разовые заявки 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</row>
        <row r="1294">
          <cell r="A1294">
            <v>25110018</v>
          </cell>
          <cell r="B1294" t="str">
            <v>Дератизация свыше101 кв.м. (за 1 кв.м)</v>
          </cell>
          <cell r="C1294">
            <v>8.16</v>
          </cell>
          <cell r="D1294">
            <v>0.3</v>
          </cell>
          <cell r="E1294">
            <v>59.214959999999998</v>
          </cell>
          <cell r="F1294">
            <v>7.02</v>
          </cell>
          <cell r="G1294">
            <v>66.234960000000001</v>
          </cell>
          <cell r="H1294">
            <v>22.519886400000001</v>
          </cell>
          <cell r="I1294">
            <v>88.754846400000005</v>
          </cell>
          <cell r="J1294">
            <v>13.31322696</v>
          </cell>
          <cell r="K1294">
            <v>102.06807336</v>
          </cell>
          <cell r="L1294">
            <v>122.48168803199999</v>
          </cell>
          <cell r="M1294">
            <v>8.6904000000000003</v>
          </cell>
          <cell r="N1294">
            <v>8.16</v>
          </cell>
          <cell r="O1294">
            <v>6.5000000000000027</v>
          </cell>
        </row>
        <row r="1295">
          <cell r="A1295">
            <v>25110017</v>
          </cell>
          <cell r="B1295" t="str">
            <v>Дератизация до 100 кв.м. (за 1 кв.м)</v>
          </cell>
          <cell r="C1295">
            <v>10.62</v>
          </cell>
          <cell r="D1295">
            <v>0.3</v>
          </cell>
          <cell r="E1295">
            <v>59.214959999999998</v>
          </cell>
          <cell r="F1295">
            <v>9.4499999999999993</v>
          </cell>
          <cell r="G1295">
            <v>68.664959999999994</v>
          </cell>
          <cell r="H1295">
            <v>23.346086400000001</v>
          </cell>
          <cell r="I1295">
            <v>92.011046399999998</v>
          </cell>
          <cell r="J1295">
            <v>13.801656959999999</v>
          </cell>
          <cell r="K1295">
            <v>105.81270336</v>
          </cell>
          <cell r="L1295">
            <v>126.97524403200001</v>
          </cell>
          <cell r="M1295">
            <v>11.3103</v>
          </cell>
          <cell r="N1295">
            <v>10.62</v>
          </cell>
          <cell r="O1295">
            <v>6.5000000000000053</v>
          </cell>
        </row>
        <row r="1296">
          <cell r="A1296">
            <v>25110020</v>
          </cell>
          <cell r="B1296" t="str">
            <v>Дезинсекция свыше 101 кв.м.(за 1 кв.м)</v>
          </cell>
          <cell r="C1296">
            <v>14.28</v>
          </cell>
          <cell r="D1296">
            <v>7.0000000000000007E-2</v>
          </cell>
          <cell r="E1296">
            <v>13.816824</v>
          </cell>
          <cell r="F1296">
            <v>7.02</v>
          </cell>
          <cell r="G1296">
            <v>20.836824</v>
          </cell>
          <cell r="H1296">
            <v>7.0845201600000003</v>
          </cell>
          <cell r="I1296">
            <v>27.92134416</v>
          </cell>
          <cell r="J1296">
            <v>4.1882016239999995</v>
          </cell>
          <cell r="K1296">
            <v>32.109545783999998</v>
          </cell>
          <cell r="L1296">
            <v>38.531454940799996</v>
          </cell>
          <cell r="M1296">
            <v>15.2082</v>
          </cell>
          <cell r="N1296">
            <v>14.28</v>
          </cell>
          <cell r="O1296">
            <v>6.5000000000000027</v>
          </cell>
        </row>
        <row r="1297">
          <cell r="A1297">
            <v>25110022</v>
          </cell>
          <cell r="B1297" t="str">
            <v>Дезинсекция мух свыше 101 кв.м. (за 1 кв.м)</v>
          </cell>
          <cell r="C1297">
            <v>15.1</v>
          </cell>
          <cell r="D1297">
            <v>7.0000000000000007E-2</v>
          </cell>
          <cell r="E1297">
            <v>13.816824</v>
          </cell>
          <cell r="F1297">
            <v>4.01</v>
          </cell>
          <cell r="G1297">
            <v>17.826824000000002</v>
          </cell>
          <cell r="H1297">
            <v>6.0611201600000015</v>
          </cell>
          <cell r="I1297">
            <v>23.887944160000004</v>
          </cell>
          <cell r="J1297">
            <v>3.5831916240000004</v>
          </cell>
          <cell r="K1297">
            <v>27.471135784000005</v>
          </cell>
          <cell r="L1297">
            <v>32.965362940800006</v>
          </cell>
          <cell r="M1297">
            <v>16.081499999999998</v>
          </cell>
          <cell r="N1297">
            <v>15.1</v>
          </cell>
          <cell r="O1297">
            <v>6.499999999999992</v>
          </cell>
        </row>
        <row r="1298">
          <cell r="A1298">
            <v>25110021</v>
          </cell>
          <cell r="B1298" t="str">
            <v>Дезинсекция мух до 100 кв.м. (за 1 кв.м)</v>
          </cell>
          <cell r="C1298">
            <v>17.96</v>
          </cell>
          <cell r="D1298">
            <v>7.0000000000000007E-2</v>
          </cell>
          <cell r="E1298">
            <v>13.816824</v>
          </cell>
          <cell r="F1298">
            <v>4.01</v>
          </cell>
          <cell r="G1298">
            <v>17.826824000000002</v>
          </cell>
          <cell r="H1298">
            <v>6.0611201600000015</v>
          </cell>
          <cell r="I1298">
            <v>23.887944160000004</v>
          </cell>
          <cell r="J1298">
            <v>3.5831916240000004</v>
          </cell>
          <cell r="K1298">
            <v>27.471135784000005</v>
          </cell>
          <cell r="L1298">
            <v>32.965362940800006</v>
          </cell>
          <cell r="M1298">
            <v>19.127400000000002</v>
          </cell>
          <cell r="N1298">
            <v>17.96</v>
          </cell>
          <cell r="O1298">
            <v>6.5000000000000027</v>
          </cell>
        </row>
        <row r="1299">
          <cell r="A1299">
            <v>25110019</v>
          </cell>
          <cell r="B1299" t="str">
            <v>Дезинсекция до 100 кв.м. (за 1 кв.м)</v>
          </cell>
          <cell r="C1299">
            <v>23.66</v>
          </cell>
          <cell r="D1299">
            <v>7.0000000000000007E-2</v>
          </cell>
          <cell r="E1299">
            <v>13.816824</v>
          </cell>
          <cell r="F1299">
            <v>7.02</v>
          </cell>
          <cell r="G1299">
            <v>20.836824</v>
          </cell>
          <cell r="H1299">
            <v>7.0845201600000003</v>
          </cell>
          <cell r="I1299">
            <v>27.92134416</v>
          </cell>
          <cell r="J1299">
            <v>4.1882016239999995</v>
          </cell>
          <cell r="K1299">
            <v>32.109545783999998</v>
          </cell>
          <cell r="L1299">
            <v>38.531454940799996</v>
          </cell>
          <cell r="M1299">
            <v>25.197900000000001</v>
          </cell>
          <cell r="N1299">
            <v>23.66</v>
          </cell>
          <cell r="O1299">
            <v>6.5000000000000018</v>
          </cell>
        </row>
        <row r="1300">
          <cell r="A1300">
            <v>25102005</v>
          </cell>
          <cell r="B1300" t="str">
            <v>Дезинфекция помещений (за 1 кв.м)</v>
          </cell>
          <cell r="C1300">
            <v>24.48</v>
          </cell>
          <cell r="D1300">
            <v>7.0000000000000007E-2</v>
          </cell>
          <cell r="E1300">
            <v>13.816824</v>
          </cell>
          <cell r="F1300">
            <v>13.08</v>
          </cell>
          <cell r="G1300">
            <v>26.896824000000002</v>
          </cell>
          <cell r="H1300">
            <v>9.1449201600000016</v>
          </cell>
          <cell r="I1300">
            <v>36.041744160000007</v>
          </cell>
          <cell r="J1300">
            <v>5.4062616240000008</v>
          </cell>
          <cell r="K1300">
            <v>41.44800578400001</v>
          </cell>
          <cell r="L1300">
            <v>49.737606940800013</v>
          </cell>
          <cell r="M1300">
            <v>26.071200000000001</v>
          </cell>
          <cell r="N1300">
            <v>24.48</v>
          </cell>
          <cell r="O1300">
            <v>6.5000000000000027</v>
          </cell>
        </row>
        <row r="1301">
          <cell r="A1301" t="str">
            <v>Филиал ФБУЗ "Центр гигиены и эпидемиологии в Алтайском крае города Рубцовска, Рубцовского и Егорьевского районов"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</row>
        <row r="1302">
          <cell r="A1302" t="str">
            <v>Профдезинфекционные работы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</row>
        <row r="1303">
          <cell r="A1303">
            <v>25001411</v>
          </cell>
          <cell r="B1303" t="str">
            <v>Дезинсекция мух социально-значимых объектов г. Рубцовск (1кв.м.)</v>
          </cell>
          <cell r="C1303">
            <v>2.17</v>
          </cell>
          <cell r="D1303">
            <v>7.0000000000000007E-2</v>
          </cell>
          <cell r="E1303">
            <v>8.7448830000000015</v>
          </cell>
          <cell r="F1303">
            <v>3.88</v>
          </cell>
          <cell r="G1303">
            <v>12.624883000000001</v>
          </cell>
          <cell r="H1303">
            <v>4.2924602200000006</v>
          </cell>
          <cell r="I1303">
            <v>16.917343219999999</v>
          </cell>
          <cell r="J1303">
            <v>2.537601483</v>
          </cell>
          <cell r="K1303">
            <v>19.454944702999999</v>
          </cell>
          <cell r="L1303">
            <v>23.345933643599999</v>
          </cell>
          <cell r="M1303">
            <v>2.3110499999999998</v>
          </cell>
          <cell r="N1303">
            <v>2.31</v>
          </cell>
          <cell r="O1303">
            <v>6.4999999999999964</v>
          </cell>
        </row>
        <row r="1304">
          <cell r="A1304">
            <v>25000127</v>
          </cell>
          <cell r="B1304" t="str">
            <v>Хлорирование канализационных очков</v>
          </cell>
          <cell r="C1304">
            <v>4.5599999999999996</v>
          </cell>
          <cell r="D1304">
            <v>7.0000000000000007E-2</v>
          </cell>
          <cell r="E1304">
            <v>8.7448830000000015</v>
          </cell>
          <cell r="F1304">
            <v>1.53</v>
          </cell>
          <cell r="G1304">
            <v>10.274883000000001</v>
          </cell>
          <cell r="H1304">
            <v>3.4934602200000007</v>
          </cell>
          <cell r="I1304">
            <v>13.768343220000002</v>
          </cell>
          <cell r="J1304">
            <v>2.0652514830000004</v>
          </cell>
          <cell r="K1304">
            <v>15.833594703000003</v>
          </cell>
          <cell r="L1304">
            <v>19.000313643600002</v>
          </cell>
          <cell r="M1304">
            <v>4.8600000000000003</v>
          </cell>
          <cell r="N1304">
            <v>4.8600000000000003</v>
          </cell>
          <cell r="O1304">
            <v>6.5789473684210691</v>
          </cell>
        </row>
        <row r="1305">
          <cell r="A1305" t="str">
            <v>Отдел эпидемиологии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</row>
        <row r="1306">
          <cell r="A1306">
            <v>21160002</v>
          </cell>
          <cell r="B1306" t="str">
            <v>Камерная дезинфекция (1кг.)</v>
          </cell>
          <cell r="C1306">
            <v>16</v>
          </cell>
          <cell r="D1306">
            <v>1.5</v>
          </cell>
          <cell r="E1306">
            <v>187.39035000000001</v>
          </cell>
          <cell r="F1306">
            <v>0</v>
          </cell>
          <cell r="G1306">
            <v>187.39035000000001</v>
          </cell>
          <cell r="H1306">
            <v>63.712719000000007</v>
          </cell>
          <cell r="I1306">
            <v>3.5871867000000002</v>
          </cell>
          <cell r="J1306">
            <v>0.53807800500000003</v>
          </cell>
          <cell r="K1306">
            <v>4.1252647050000002</v>
          </cell>
          <cell r="L1306">
            <v>4.9503176460000002</v>
          </cell>
          <cell r="M1306">
            <v>17.04</v>
          </cell>
          <cell r="N1306">
            <v>17</v>
          </cell>
          <cell r="O1306">
            <v>6.4999999999999947</v>
          </cell>
        </row>
        <row r="1307">
          <cell r="A1307">
            <v>21000033</v>
          </cell>
          <cell r="B1307" t="str">
            <v>Обработка педикулеза (длинный волос)</v>
          </cell>
          <cell r="C1307">
            <v>350</v>
          </cell>
          <cell r="D1307">
            <v>0.96</v>
          </cell>
          <cell r="E1307">
            <v>119.929824</v>
          </cell>
          <cell r="F1307">
            <v>17.399999999999999</v>
          </cell>
          <cell r="G1307">
            <v>137.329824</v>
          </cell>
          <cell r="H1307">
            <v>46.692140160000001</v>
          </cell>
          <cell r="I1307">
            <v>184.02196416000001</v>
          </cell>
          <cell r="J1307">
            <v>27.603294624</v>
          </cell>
          <cell r="K1307">
            <v>211.62525878400001</v>
          </cell>
          <cell r="L1307">
            <v>253.95031054080002</v>
          </cell>
          <cell r="M1307">
            <v>372.75</v>
          </cell>
          <cell r="N1307">
            <v>373</v>
          </cell>
          <cell r="O1307">
            <v>6.5</v>
          </cell>
        </row>
        <row r="1308">
          <cell r="A1308">
            <v>21000034</v>
          </cell>
          <cell r="B1308" t="str">
            <v>Обработка педикулеза (средний волос)</v>
          </cell>
          <cell r="C1308">
            <v>330</v>
          </cell>
          <cell r="D1308">
            <v>0.92</v>
          </cell>
          <cell r="E1308">
            <v>114.932748</v>
          </cell>
          <cell r="F1308">
            <v>10.6</v>
          </cell>
          <cell r="G1308">
            <v>125.532748</v>
          </cell>
          <cell r="H1308">
            <v>42.681134320000005</v>
          </cell>
          <cell r="I1308">
            <v>168.21388232000001</v>
          </cell>
          <cell r="J1308">
            <v>25.232082348000002</v>
          </cell>
          <cell r="K1308">
            <v>193.44596466800002</v>
          </cell>
          <cell r="L1308">
            <v>232.13515760160001</v>
          </cell>
          <cell r="M1308">
            <v>351.45</v>
          </cell>
          <cell r="N1308">
            <v>351</v>
          </cell>
          <cell r="O1308">
            <v>6.4999999999999964</v>
          </cell>
        </row>
        <row r="1309">
          <cell r="A1309">
            <v>21000035</v>
          </cell>
          <cell r="B1309" t="str">
            <v>Санитарная обработка людей (1 чел.)</v>
          </cell>
          <cell r="C1309">
            <v>255</v>
          </cell>
          <cell r="D1309">
            <v>0.75</v>
          </cell>
          <cell r="E1309">
            <v>93.695175000000006</v>
          </cell>
          <cell r="F1309">
            <v>1.6</v>
          </cell>
          <cell r="G1309">
            <v>95.295175</v>
          </cell>
          <cell r="H1309">
            <v>32.4003595</v>
          </cell>
          <cell r="I1309">
            <v>127.69553450000001</v>
          </cell>
          <cell r="J1309">
            <v>19.154330175000002</v>
          </cell>
          <cell r="K1309">
            <v>146.84986467500002</v>
          </cell>
          <cell r="L1309">
            <v>176.21983761000001</v>
          </cell>
          <cell r="M1309">
            <v>271.57499999999999</v>
          </cell>
          <cell r="N1309">
            <v>272</v>
          </cell>
          <cell r="O1309">
            <v>6.4999999999999964</v>
          </cell>
        </row>
        <row r="1310">
          <cell r="A1310" t="str">
            <v xml:space="preserve">Микробиологическая лаборатория 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</row>
        <row r="1311">
          <cell r="A1311">
            <v>30160827</v>
          </cell>
          <cell r="B1311" t="str">
            <v>Соскоб с глицерином по Торгушину</v>
          </cell>
          <cell r="C1311">
            <v>65</v>
          </cell>
          <cell r="D1311">
            <v>0.2</v>
          </cell>
          <cell r="E1311">
            <v>42.281148000000009</v>
          </cell>
          <cell r="F1311">
            <v>0</v>
          </cell>
          <cell r="G1311">
            <v>42.281148000000009</v>
          </cell>
          <cell r="H1311">
            <v>14.375590320000004</v>
          </cell>
          <cell r="I1311">
            <v>56.656738320000017</v>
          </cell>
          <cell r="J1311">
            <v>8.4985107480000028</v>
          </cell>
          <cell r="K1311">
            <v>65.155249068000018</v>
          </cell>
          <cell r="L1311">
            <v>78.186298881600024</v>
          </cell>
          <cell r="M1311">
            <v>69.224999999999994</v>
          </cell>
          <cell r="N1311">
            <v>74</v>
          </cell>
          <cell r="O1311">
            <v>6.499999999999992</v>
          </cell>
        </row>
        <row r="1312">
          <cell r="A1312">
            <v>10000187</v>
          </cell>
          <cell r="B1312" t="str">
            <v>Определение в кале антигена норовируса методом ИФА</v>
          </cell>
          <cell r="C1312">
            <v>290</v>
          </cell>
          <cell r="D1312">
            <v>1</v>
          </cell>
          <cell r="E1312">
            <v>211.40574000000001</v>
          </cell>
          <cell r="F1312">
            <v>12.4</v>
          </cell>
          <cell r="G1312">
            <v>223.80574000000001</v>
          </cell>
          <cell r="H1312">
            <v>76.093951600000011</v>
          </cell>
          <cell r="I1312">
            <v>299.89969160000004</v>
          </cell>
          <cell r="J1312">
            <v>44.984953740000002</v>
          </cell>
          <cell r="K1312">
            <v>344.88464534000002</v>
          </cell>
          <cell r="L1312">
            <v>413.86157440800002</v>
          </cell>
          <cell r="M1312">
            <v>308.85000000000002</v>
          </cell>
          <cell r="N1312">
            <v>310</v>
          </cell>
          <cell r="O1312">
            <v>6.5000000000000071</v>
          </cell>
        </row>
        <row r="1313">
          <cell r="A1313">
            <v>10000188</v>
          </cell>
          <cell r="B1313" t="str">
            <v>Определение в кале антигена астровируса методом ИФА</v>
          </cell>
          <cell r="C1313">
            <v>535</v>
          </cell>
          <cell r="D1313">
            <v>1</v>
          </cell>
          <cell r="E1313">
            <v>211.40574000000001</v>
          </cell>
          <cell r="F1313">
            <v>16.399999999999999</v>
          </cell>
          <cell r="G1313">
            <v>227.80574000000001</v>
          </cell>
          <cell r="H1313">
            <v>77.453951600000011</v>
          </cell>
          <cell r="I1313">
            <v>305.2596916</v>
          </cell>
          <cell r="J1313">
            <v>45.788953739999997</v>
          </cell>
          <cell r="K1313">
            <v>351.04864534000001</v>
          </cell>
          <cell r="L1313">
            <v>421.25837440800001</v>
          </cell>
          <cell r="M1313">
            <v>569.77499999999998</v>
          </cell>
          <cell r="N1313">
            <v>570</v>
          </cell>
          <cell r="O1313">
            <v>6.4999999999999964</v>
          </cell>
        </row>
        <row r="1314">
          <cell r="A1314">
            <v>10000189</v>
          </cell>
          <cell r="B1314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 методом ИФА</v>
          </cell>
          <cell r="C1314">
            <v>0</v>
          </cell>
          <cell r="D1314">
            <v>1</v>
          </cell>
          <cell r="E1314">
            <v>211.40574000000001</v>
          </cell>
          <cell r="F1314">
            <v>151.16</v>
          </cell>
          <cell r="G1314">
            <v>362.56574000000001</v>
          </cell>
          <cell r="H1314">
            <v>123.27235160000001</v>
          </cell>
          <cell r="I1314">
            <v>485.83809159999998</v>
          </cell>
          <cell r="J1314">
            <v>72.875713739999995</v>
          </cell>
          <cell r="K1314">
            <v>558.71380534000002</v>
          </cell>
          <cell r="L1314">
            <v>670.45656640800007</v>
          </cell>
          <cell r="M1314">
            <v>692</v>
          </cell>
          <cell r="N1314">
            <v>692</v>
          </cell>
          <cell r="O1314">
            <v>100</v>
          </cell>
        </row>
        <row r="1315">
          <cell r="A1315" t="str">
            <v>Филиал ФБУЗ "Центр гигиены и эпидемиологии в Алтайском крае в г. Бийске, Бийском, Ельцовском, Зональном, Красногорском, Солтонском, Целинном районах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</row>
        <row r="1316">
          <cell r="A1316" t="str">
            <v xml:space="preserve">Лаборатория  физико-химических методов исследования  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</row>
        <row r="1317">
          <cell r="A1317">
            <v>60000019</v>
          </cell>
          <cell r="B1317" t="str">
            <v>Исследование почвы на нитраты</v>
          </cell>
          <cell r="C1317">
            <v>260</v>
          </cell>
          <cell r="D1317">
            <v>0.8</v>
          </cell>
          <cell r="E1317">
            <v>82.359312000000003</v>
          </cell>
          <cell r="F1317">
            <v>42.85</v>
          </cell>
          <cell r="G1317">
            <v>125.20931200000001</v>
          </cell>
          <cell r="H1317">
            <v>42.571166080000005</v>
          </cell>
          <cell r="I1317">
            <v>167.78047808000002</v>
          </cell>
          <cell r="J1317">
            <v>25.167071712000002</v>
          </cell>
          <cell r="K1317">
            <v>192.94754979200002</v>
          </cell>
          <cell r="L1317">
            <v>231.53705975040003</v>
          </cell>
          <cell r="M1317">
            <v>276.89999999999998</v>
          </cell>
          <cell r="N1317">
            <v>277</v>
          </cell>
          <cell r="O1317">
            <v>6.499999999999992</v>
          </cell>
        </row>
        <row r="1318">
          <cell r="A1318">
            <v>60001305</v>
          </cell>
          <cell r="B1318" t="str">
            <v>Определение доброкачественности ядра в крупах</v>
          </cell>
          <cell r="C1318">
            <v>333</v>
          </cell>
          <cell r="D1318">
            <v>2</v>
          </cell>
          <cell r="E1318">
            <v>205.89828</v>
          </cell>
          <cell r="F1318">
            <v>0</v>
          </cell>
          <cell r="G1318">
            <v>205.89828</v>
          </cell>
          <cell r="H1318">
            <v>70.005415200000002</v>
          </cell>
          <cell r="I1318">
            <v>275.90369520000002</v>
          </cell>
          <cell r="J1318">
            <v>41.385554280000001</v>
          </cell>
          <cell r="K1318">
            <v>317.28924948000002</v>
          </cell>
          <cell r="L1318">
            <v>380.74709937600005</v>
          </cell>
          <cell r="M1318">
            <v>354.64499999999998</v>
          </cell>
          <cell r="N1318">
            <v>355</v>
          </cell>
          <cell r="O1318">
            <v>6.4999999999999947</v>
          </cell>
        </row>
        <row r="1319">
          <cell r="A1319">
            <v>60001306</v>
          </cell>
          <cell r="B1319" t="str">
            <v>Определение сорной примеси в крупах и пищевых продуктах</v>
          </cell>
          <cell r="C1319">
            <v>166</v>
          </cell>
          <cell r="D1319">
            <v>1</v>
          </cell>
          <cell r="E1319">
            <v>102.94914</v>
          </cell>
          <cell r="F1319">
            <v>0</v>
          </cell>
          <cell r="G1319">
            <v>102.94914</v>
          </cell>
          <cell r="H1319">
            <v>35.002707600000001</v>
          </cell>
          <cell r="I1319">
            <v>137.95184760000001</v>
          </cell>
          <cell r="J1319">
            <v>20.69277714</v>
          </cell>
          <cell r="K1319">
            <v>158.64462474000001</v>
          </cell>
          <cell r="L1319">
            <v>190.37354968800003</v>
          </cell>
          <cell r="M1319">
            <v>176.79</v>
          </cell>
          <cell r="N1319">
            <v>177</v>
          </cell>
          <cell r="O1319">
            <v>6.4999999999999947</v>
          </cell>
        </row>
        <row r="1320">
          <cell r="A1320" t="str">
            <v>Санитарно-гигиенический отдел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</row>
        <row r="1321">
          <cell r="A1321">
            <v>22000059</v>
          </cell>
          <cell r="B1321" t="str">
            <v>Предрейсовый/послерейсовый медицинский осмотр водителей, г. Бийск</v>
          </cell>
          <cell r="C1321">
            <v>53</v>
          </cell>
          <cell r="D1321">
            <v>7.0000000000000007E-2</v>
          </cell>
          <cell r="E1321">
            <v>7.206439800000001</v>
          </cell>
          <cell r="F1321">
            <v>23.61</v>
          </cell>
          <cell r="G1321">
            <v>30.816439800000001</v>
          </cell>
          <cell r="H1321">
            <v>10.477589532000001</v>
          </cell>
          <cell r="I1321">
            <v>41.294029332000001</v>
          </cell>
          <cell r="J1321">
            <v>6.1941043997999996</v>
          </cell>
          <cell r="K1321">
            <v>47.488133731799998</v>
          </cell>
          <cell r="L1321">
            <v>56.985760478159996</v>
          </cell>
          <cell r="M1321">
            <v>56.445</v>
          </cell>
          <cell r="N1321">
            <v>56</v>
          </cell>
          <cell r="O1321">
            <v>6.5</v>
          </cell>
        </row>
        <row r="1322">
          <cell r="A1322" t="str">
            <v>Филиал ФБУЗ "Центр гигиены и эпидемиологии в Алтайском крае в г.г. Славгороде, Яровом, Славгородском и Бурлинском районах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</row>
        <row r="1323">
          <cell r="A1323">
            <v>60000031</v>
          </cell>
          <cell r="B1323" t="str">
            <v>Определение хлорорганических пестицидов при совместном присутствии хроматографией в тонком слое в продуктах питания</v>
          </cell>
          <cell r="C1323">
            <v>661</v>
          </cell>
          <cell r="D1323">
            <v>2.14</v>
          </cell>
          <cell r="E1323">
            <v>215.0729532</v>
          </cell>
          <cell r="F1323">
            <v>153.24</v>
          </cell>
          <cell r="G1323">
            <v>368.31295320000004</v>
          </cell>
          <cell r="H1323">
            <v>125.22640408800002</v>
          </cell>
          <cell r="I1323">
            <v>493.53935728800008</v>
          </cell>
          <cell r="J1323">
            <v>74.030903593200009</v>
          </cell>
          <cell r="K1323">
            <v>567.57026088120006</v>
          </cell>
          <cell r="L1323">
            <v>681.08431305744011</v>
          </cell>
          <cell r="M1323">
            <v>703.96500000000003</v>
          </cell>
          <cell r="N1323">
            <v>704</v>
          </cell>
          <cell r="O1323">
            <v>6.5000000000000044</v>
          </cell>
        </row>
        <row r="1324">
          <cell r="A1324">
            <v>60000032</v>
          </cell>
          <cell r="B1324" t="str">
            <v>Определение меди, цинка, свинца, кадмия вольтамперометрическим методом в продуктах питания</v>
          </cell>
          <cell r="C1324">
            <v>290</v>
          </cell>
          <cell r="D1324">
            <v>1.5</v>
          </cell>
          <cell r="E1324">
            <v>150.75207</v>
          </cell>
          <cell r="F1324">
            <v>3.16</v>
          </cell>
          <cell r="G1324">
            <v>153.91207</v>
          </cell>
          <cell r="H1324">
            <v>52.330103800000003</v>
          </cell>
          <cell r="I1324">
            <v>206.24217379999999</v>
          </cell>
          <cell r="J1324">
            <v>30.936326069999996</v>
          </cell>
          <cell r="K1324">
            <v>237.17849987</v>
          </cell>
          <cell r="L1324">
            <v>284.61419984399998</v>
          </cell>
          <cell r="M1324">
            <v>308.85000000000002</v>
          </cell>
          <cell r="N1324">
            <v>309</v>
          </cell>
          <cell r="O1324">
            <v>6.5000000000000071</v>
          </cell>
        </row>
        <row r="1325">
          <cell r="A1325">
            <v>60000033</v>
          </cell>
          <cell r="B1325" t="str">
            <v>Определение мышьяка вольтамперометрическим методом в продуктах питания</v>
          </cell>
          <cell r="C1325">
            <v>290</v>
          </cell>
          <cell r="D1325">
            <v>1</v>
          </cell>
          <cell r="E1325">
            <v>100.50138</v>
          </cell>
          <cell r="F1325">
            <v>12.87</v>
          </cell>
          <cell r="G1325">
            <v>113.37138</v>
          </cell>
          <cell r="H1325">
            <v>38.546269200000005</v>
          </cell>
          <cell r="I1325">
            <v>151.9176492</v>
          </cell>
          <cell r="J1325">
            <v>22.787647379999999</v>
          </cell>
          <cell r="K1325">
            <v>174.70529658000001</v>
          </cell>
          <cell r="L1325">
            <v>209.64635589600002</v>
          </cell>
          <cell r="M1325">
            <v>308.85000000000002</v>
          </cell>
          <cell r="N1325">
            <v>309</v>
          </cell>
          <cell r="O1325">
            <v>6.5000000000000071</v>
          </cell>
        </row>
        <row r="1326">
          <cell r="A1326">
            <v>60000034</v>
          </cell>
          <cell r="B1326" t="str">
            <v>Определение ртути вольтамперометрическим методом в продуктах питания</v>
          </cell>
          <cell r="C1326">
            <v>290</v>
          </cell>
          <cell r="D1326">
            <v>3</v>
          </cell>
          <cell r="E1326">
            <v>301.50414000000001</v>
          </cell>
          <cell r="F1326">
            <v>181.66</v>
          </cell>
          <cell r="G1326">
            <v>483.16413999999997</v>
          </cell>
          <cell r="H1326">
            <v>164.27580760000001</v>
          </cell>
          <cell r="I1326">
            <v>647.43994759999998</v>
          </cell>
          <cell r="J1326">
            <v>97.115992139999989</v>
          </cell>
          <cell r="K1326">
            <v>744.55593973999999</v>
          </cell>
          <cell r="L1326">
            <v>893.46712768800001</v>
          </cell>
          <cell r="M1326">
            <v>308.85000000000002</v>
          </cell>
          <cell r="N1326">
            <v>309</v>
          </cell>
          <cell r="O1326">
            <v>6.5000000000000071</v>
          </cell>
        </row>
        <row r="1327">
          <cell r="A1327">
            <v>60001108</v>
          </cell>
          <cell r="B1327" t="str">
            <v>Определение  массовой доли клетчатки в мясокостной муке</v>
          </cell>
          <cell r="C1327">
            <v>204</v>
          </cell>
          <cell r="D1327">
            <v>1</v>
          </cell>
          <cell r="E1327">
            <v>100.50138</v>
          </cell>
          <cell r="F1327">
            <v>3.7000000000000002E-3</v>
          </cell>
          <cell r="G1327">
            <v>100.50507999999999</v>
          </cell>
          <cell r="H1327">
            <v>34.171727199999999</v>
          </cell>
          <cell r="I1327">
            <v>134.67680719999998</v>
          </cell>
          <cell r="J1327">
            <v>20.201521079999996</v>
          </cell>
          <cell r="K1327">
            <v>154.87832827999998</v>
          </cell>
          <cell r="L1327">
            <v>185.85399393599997</v>
          </cell>
          <cell r="M1327">
            <v>217.26</v>
          </cell>
          <cell r="N1327">
            <v>217</v>
          </cell>
          <cell r="O1327">
            <v>6.4999999999999964</v>
          </cell>
        </row>
        <row r="1328">
          <cell r="A1328">
            <v>60001009</v>
          </cell>
          <cell r="B1328" t="str">
            <v>Определение масличности семян</v>
          </cell>
          <cell r="C1328">
            <v>810</v>
          </cell>
          <cell r="D1328">
            <v>1</v>
          </cell>
          <cell r="E1328">
            <v>100.50138</v>
          </cell>
          <cell r="F1328">
            <v>0.32</v>
          </cell>
          <cell r="G1328">
            <v>100.82137999999999</v>
          </cell>
          <cell r="H1328">
            <v>34.279269200000002</v>
          </cell>
          <cell r="I1328">
            <v>135.10064919999999</v>
          </cell>
          <cell r="J1328">
            <v>20.265097379999997</v>
          </cell>
          <cell r="K1328">
            <v>155.36574657999998</v>
          </cell>
          <cell r="L1328">
            <v>186.43889589599996</v>
          </cell>
          <cell r="M1328">
            <v>862.65</v>
          </cell>
          <cell r="N1328">
            <v>863</v>
          </cell>
          <cell r="O1328">
            <v>6.4999999999999973</v>
          </cell>
        </row>
        <row r="1329">
          <cell r="A1329">
            <v>60001016</v>
          </cell>
          <cell r="B1329" t="str">
            <v>Определение способности прорастания  зерновых культур</v>
          </cell>
          <cell r="C1329">
            <v>188</v>
          </cell>
          <cell r="D1329">
            <v>1.5</v>
          </cell>
          <cell r="E1329">
            <v>150.75207</v>
          </cell>
          <cell r="F1329">
            <v>2.83</v>
          </cell>
          <cell r="G1329">
            <v>153.58207000000002</v>
          </cell>
          <cell r="H1329">
            <v>52.217903800000009</v>
          </cell>
          <cell r="I1329">
            <v>205.79997380000003</v>
          </cell>
          <cell r="J1329">
            <v>30.869996070000003</v>
          </cell>
          <cell r="K1329">
            <v>236.66996987000005</v>
          </cell>
          <cell r="L1329">
            <v>284.00396384400005</v>
          </cell>
          <cell r="M1329">
            <v>200.22</v>
          </cell>
          <cell r="N1329">
            <v>200</v>
          </cell>
          <cell r="O1329">
            <v>6.4999999999999991</v>
          </cell>
        </row>
        <row r="1330">
          <cell r="A1330">
            <v>60001021</v>
          </cell>
          <cell r="B1330" t="str">
            <v>Определение жизнеспособности зерновых культур</v>
          </cell>
          <cell r="C1330">
            <v>188</v>
          </cell>
          <cell r="D1330">
            <v>1.5</v>
          </cell>
          <cell r="E1330">
            <v>150.75207</v>
          </cell>
          <cell r="F1330">
            <v>2.83</v>
          </cell>
          <cell r="G1330">
            <v>153.58207000000002</v>
          </cell>
          <cell r="H1330">
            <v>52.217903800000009</v>
          </cell>
          <cell r="I1330">
            <v>205.79997380000003</v>
          </cell>
          <cell r="J1330">
            <v>30.869996070000003</v>
          </cell>
          <cell r="K1330">
            <v>236.66996987000005</v>
          </cell>
          <cell r="L1330">
            <v>284.00396384400005</v>
          </cell>
          <cell r="M1330">
            <v>200.22</v>
          </cell>
          <cell r="N1330">
            <v>200</v>
          </cell>
          <cell r="O1330">
            <v>6.4999999999999991</v>
          </cell>
        </row>
        <row r="1331">
          <cell r="A1331">
            <v>60000109</v>
          </cell>
          <cell r="B1331" t="str">
            <v>Определение охратоксина А в пищевых продуктах</v>
          </cell>
          <cell r="C1331">
            <v>1605</v>
          </cell>
          <cell r="D1331">
            <v>5.25</v>
          </cell>
          <cell r="E1331">
            <v>527.63224500000001</v>
          </cell>
          <cell r="F1331">
            <v>195.13</v>
          </cell>
          <cell r="G1331">
            <v>722.76224500000001</v>
          </cell>
          <cell r="H1331">
            <v>245.73916330000003</v>
          </cell>
          <cell r="I1331">
            <v>968.50140830000009</v>
          </cell>
          <cell r="J1331">
            <v>145.27521124500001</v>
          </cell>
          <cell r="K1331">
            <v>1113.7766195450001</v>
          </cell>
          <cell r="L1331">
            <v>1336.5319434540002</v>
          </cell>
          <cell r="M1331">
            <v>1709.325</v>
          </cell>
          <cell r="N1331">
            <v>1709</v>
          </cell>
          <cell r="O1331">
            <v>6.5000000000000027</v>
          </cell>
        </row>
        <row r="1332">
          <cell r="A1332">
            <v>60000007</v>
          </cell>
          <cell r="B1332" t="str">
            <v>Определение массовой доли кальций-ион в соли</v>
          </cell>
          <cell r="C1332">
            <v>280</v>
          </cell>
          <cell r="D1332">
            <v>1.5</v>
          </cell>
          <cell r="E1332">
            <v>150.75207</v>
          </cell>
          <cell r="F1332">
            <v>0</v>
          </cell>
          <cell r="G1332">
            <v>150.75207</v>
          </cell>
          <cell r="H1332">
            <v>51.255703800000006</v>
          </cell>
          <cell r="I1332">
            <v>202.0077738</v>
          </cell>
          <cell r="J1332">
            <v>30.301166069999997</v>
          </cell>
          <cell r="K1332">
            <v>232.30893986999999</v>
          </cell>
          <cell r="L1332">
            <v>278.77072784400002</v>
          </cell>
          <cell r="M1332">
            <v>298.2</v>
          </cell>
          <cell r="N1332">
            <v>298</v>
          </cell>
          <cell r="O1332">
            <v>6.4999999999999964</v>
          </cell>
        </row>
        <row r="1333">
          <cell r="A1333">
            <v>60000008</v>
          </cell>
          <cell r="B1333" t="str">
            <v>Определение массовой доли магний-ион в соли</v>
          </cell>
          <cell r="C1333">
            <v>280</v>
          </cell>
          <cell r="D1333">
            <v>1.5</v>
          </cell>
          <cell r="E1333">
            <v>150.75207</v>
          </cell>
          <cell r="F1333">
            <v>0</v>
          </cell>
          <cell r="G1333">
            <v>150.75207</v>
          </cell>
          <cell r="H1333">
            <v>51.255703800000006</v>
          </cell>
          <cell r="I1333">
            <v>202.0077738</v>
          </cell>
          <cell r="J1333">
            <v>30.301166069999997</v>
          </cell>
          <cell r="K1333">
            <v>232.30893986999999</v>
          </cell>
          <cell r="L1333">
            <v>278.77072784400002</v>
          </cell>
          <cell r="M1333">
            <v>298.2</v>
          </cell>
          <cell r="N1333">
            <v>298</v>
          </cell>
          <cell r="O1333">
            <v>6.4999999999999964</v>
          </cell>
        </row>
        <row r="1334">
          <cell r="A1334">
            <v>60000009</v>
          </cell>
          <cell r="B1334" t="str">
            <v>Исследование массовой доли сульфат-ион в соли</v>
          </cell>
          <cell r="C1334">
            <v>745</v>
          </cell>
          <cell r="D1334">
            <v>4</v>
          </cell>
          <cell r="E1334">
            <v>402.00551999999999</v>
          </cell>
          <cell r="F1334">
            <v>0</v>
          </cell>
          <cell r="G1334">
            <v>402.00551999999999</v>
          </cell>
          <cell r="H1334">
            <v>136.6818768</v>
          </cell>
          <cell r="I1334">
            <v>538.68739679999999</v>
          </cell>
          <cell r="J1334">
            <v>80.803109519999992</v>
          </cell>
          <cell r="K1334">
            <v>619.49050632000001</v>
          </cell>
          <cell r="L1334">
            <v>743.38860758400006</v>
          </cell>
          <cell r="M1334">
            <v>793.42499999999995</v>
          </cell>
          <cell r="N1334">
            <v>793</v>
          </cell>
          <cell r="O1334">
            <v>6.4999999999999929</v>
          </cell>
        </row>
        <row r="1335">
          <cell r="A1335">
            <v>60000011</v>
          </cell>
          <cell r="B1335" t="str">
            <v>Определение массовой доли хлористого натрия в соли</v>
          </cell>
          <cell r="C1335">
            <v>280</v>
          </cell>
          <cell r="D1335">
            <v>1.5</v>
          </cell>
          <cell r="E1335">
            <v>150.75207</v>
          </cell>
          <cell r="F1335">
            <v>0</v>
          </cell>
          <cell r="G1335">
            <v>150.75207</v>
          </cell>
          <cell r="H1335">
            <v>51.255703800000006</v>
          </cell>
          <cell r="I1335">
            <v>202.0077738</v>
          </cell>
          <cell r="J1335">
            <v>30.301166069999997</v>
          </cell>
          <cell r="K1335">
            <v>232.30893986999999</v>
          </cell>
          <cell r="L1335">
            <v>278.77072784400002</v>
          </cell>
          <cell r="M1335">
            <v>298.2</v>
          </cell>
          <cell r="N1335">
            <v>298</v>
          </cell>
          <cell r="O1335">
            <v>6.4999999999999964</v>
          </cell>
        </row>
        <row r="1336">
          <cell r="A1336">
            <v>60000124</v>
          </cell>
          <cell r="B1336" t="str">
            <v>Массовая доля нерастворимого остатка в соли</v>
          </cell>
          <cell r="C1336">
            <v>0</v>
          </cell>
          <cell r="D1336">
            <v>0.5</v>
          </cell>
          <cell r="E1336">
            <v>50.250689999999999</v>
          </cell>
          <cell r="F1336">
            <v>8.24</v>
          </cell>
          <cell r="G1336">
            <v>58.490690000000001</v>
          </cell>
          <cell r="H1336">
            <v>19.8868346</v>
          </cell>
          <cell r="I1336">
            <v>78.377524600000001</v>
          </cell>
          <cell r="J1336">
            <v>11.756628689999999</v>
          </cell>
          <cell r="K1336">
            <v>90.13415329</v>
          </cell>
          <cell r="L1336">
            <v>108.16098394799999</v>
          </cell>
          <cell r="M1336">
            <v>110</v>
          </cell>
          <cell r="N1336">
            <v>110</v>
          </cell>
          <cell r="O1336">
            <v>0</v>
          </cell>
        </row>
        <row r="1337">
          <cell r="A1337">
            <v>60000125</v>
          </cell>
          <cell r="B1337" t="str">
            <v>Массовая доля хлор-иона в соли</v>
          </cell>
          <cell r="C1337">
            <v>0</v>
          </cell>
          <cell r="D1337">
            <v>1</v>
          </cell>
          <cell r="E1337">
            <v>100.50138</v>
          </cell>
          <cell r="F1337">
            <v>1.67</v>
          </cell>
          <cell r="G1337">
            <v>102.17138</v>
          </cell>
          <cell r="H1337">
            <v>34.738269200000005</v>
          </cell>
          <cell r="I1337">
            <v>136.90964919999999</v>
          </cell>
          <cell r="J1337">
            <v>20.536447379999998</v>
          </cell>
          <cell r="K1337">
            <v>157.44609657999999</v>
          </cell>
          <cell r="L1337">
            <v>188.93531589599999</v>
          </cell>
          <cell r="M1337">
            <v>190</v>
          </cell>
          <cell r="N1337">
            <v>190</v>
          </cell>
          <cell r="O1337">
            <v>0</v>
          </cell>
        </row>
        <row r="1338">
          <cell r="A1338">
            <v>60000126</v>
          </cell>
          <cell r="B1338" t="str">
            <v>Массовая доля сорной примеси в масляничных культурах</v>
          </cell>
          <cell r="C1338">
            <v>0</v>
          </cell>
          <cell r="D1338">
            <v>0.5</v>
          </cell>
          <cell r="E1338">
            <v>50.250689999999999</v>
          </cell>
          <cell r="F1338">
            <v>0</v>
          </cell>
          <cell r="G1338">
            <v>50.250689999999999</v>
          </cell>
          <cell r="H1338">
            <v>17.0852346</v>
          </cell>
          <cell r="I1338">
            <v>67.335924599999998</v>
          </cell>
          <cell r="J1338">
            <v>10.100388689999999</v>
          </cell>
          <cell r="K1338">
            <v>77.436313290000001</v>
          </cell>
          <cell r="L1338">
            <v>92.923575948000007</v>
          </cell>
          <cell r="M1338">
            <v>95</v>
          </cell>
          <cell r="N1338">
            <v>95</v>
          </cell>
          <cell r="O1338">
            <v>0</v>
          </cell>
        </row>
        <row r="1339">
          <cell r="A1339">
            <v>60000127</v>
          </cell>
          <cell r="B1339" t="str">
            <v>Лузжистость в мосляничных культурах</v>
          </cell>
          <cell r="C1339">
            <v>0</v>
          </cell>
          <cell r="D1339">
            <v>0.5</v>
          </cell>
          <cell r="E1339">
            <v>50.250689999999999</v>
          </cell>
          <cell r="F1339">
            <v>0</v>
          </cell>
          <cell r="G1339">
            <v>50.250689999999999</v>
          </cell>
          <cell r="H1339">
            <v>17.0852346</v>
          </cell>
          <cell r="I1339">
            <v>67.335924599999998</v>
          </cell>
          <cell r="J1339">
            <v>10.100388689999999</v>
          </cell>
          <cell r="K1339">
            <v>77.436313290000001</v>
          </cell>
          <cell r="L1339">
            <v>92.923575948000007</v>
          </cell>
          <cell r="M1339">
            <v>95</v>
          </cell>
          <cell r="N1339">
            <v>95</v>
          </cell>
          <cell r="O1339">
            <v>0</v>
          </cell>
        </row>
        <row r="1340">
          <cell r="A1340">
            <v>60000128</v>
          </cell>
          <cell r="B1340" t="str">
            <v>Анизидиновое число в растительных маслах</v>
          </cell>
          <cell r="C1340">
            <v>0</v>
          </cell>
          <cell r="D1340">
            <v>1</v>
          </cell>
          <cell r="E1340">
            <v>100.50138</v>
          </cell>
          <cell r="F1340">
            <v>12.05</v>
          </cell>
          <cell r="G1340">
            <v>112.55137999999999</v>
          </cell>
          <cell r="H1340">
            <v>38.267469200000001</v>
          </cell>
          <cell r="I1340">
            <v>150.81884919999999</v>
          </cell>
          <cell r="J1340">
            <v>22.622827379999997</v>
          </cell>
          <cell r="K1340">
            <v>173.44167657999998</v>
          </cell>
          <cell r="L1340">
            <v>208.13001189599998</v>
          </cell>
          <cell r="M1340">
            <v>210</v>
          </cell>
          <cell r="N1340">
            <v>210</v>
          </cell>
          <cell r="O1340">
            <v>0</v>
          </cell>
        </row>
        <row r="1341">
          <cell r="A1341">
            <v>60000129</v>
          </cell>
          <cell r="B1341" t="str">
            <v>Нидрокарбонаты в питьевой, природной воде</v>
          </cell>
          <cell r="C1341">
            <v>0</v>
          </cell>
          <cell r="D1341">
            <v>0.25</v>
          </cell>
          <cell r="E1341">
            <v>25.125344999999999</v>
          </cell>
          <cell r="F1341">
            <v>0</v>
          </cell>
          <cell r="G1341">
            <v>25.125344999999999</v>
          </cell>
          <cell r="H1341">
            <v>8.5426172999999999</v>
          </cell>
          <cell r="I1341">
            <v>33.667962299999999</v>
          </cell>
          <cell r="J1341">
            <v>5.0501943449999995</v>
          </cell>
          <cell r="K1341">
            <v>38.718156645000001</v>
          </cell>
          <cell r="L1341">
            <v>46.461787974000003</v>
          </cell>
          <cell r="M1341">
            <v>50</v>
          </cell>
          <cell r="N1341">
            <v>50</v>
          </cell>
          <cell r="O1341">
            <v>0</v>
          </cell>
        </row>
        <row r="1342">
          <cell r="A1342" t="str">
            <v>Управление качеством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</row>
        <row r="1343">
          <cell r="A1343" t="str">
            <v>13 000 001</v>
          </cell>
          <cell r="B1343" t="str">
            <v>Обучающий курс по теме: «Требования к системе управления качеством и безопасностью пищевых продуктов на основе принципов ХАССП» минимальная группа 5 человек (за 1 обучающегося) 3 дня по 8 часов</v>
          </cell>
          <cell r="C1343">
            <v>15000</v>
          </cell>
          <cell r="D1343">
            <v>24</v>
          </cell>
          <cell r="E1343">
            <v>22461.062399999995</v>
          </cell>
          <cell r="F1343">
            <v>1095.5999999999999</v>
          </cell>
          <cell r="G1343">
            <v>23556.662399999994</v>
          </cell>
          <cell r="H1343">
            <v>8009.2652159999989</v>
          </cell>
          <cell r="I1343">
            <v>31565.927615999994</v>
          </cell>
          <cell r="J1343">
            <v>4734.8891423999985</v>
          </cell>
          <cell r="K1343">
            <v>36300.816758399989</v>
          </cell>
          <cell r="L1343">
            <v>43560.980110079989</v>
          </cell>
          <cell r="M1343">
            <v>15975</v>
          </cell>
          <cell r="N1343">
            <v>16000</v>
          </cell>
          <cell r="O1343">
            <v>6.5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J1483"/>
  <sheetViews>
    <sheetView tabSelected="1" view="pageBreakPreview" topLeftCell="A592" zoomScaleNormal="100" zoomScaleSheetLayoutView="100" workbookViewId="0">
      <selection activeCell="B593" sqref="B593"/>
    </sheetView>
  </sheetViews>
  <sheetFormatPr defaultRowHeight="15.75" x14ac:dyDescent="0.25"/>
  <cols>
    <col min="1" max="1" width="13.42578125" style="90" customWidth="1"/>
    <col min="2" max="2" width="60.7109375" style="39" customWidth="1"/>
    <col min="3" max="3" width="16.140625" style="1" customWidth="1"/>
    <col min="4" max="4" width="11.140625" style="2" hidden="1" customWidth="1"/>
    <col min="5" max="5" width="11.140625" style="3" hidden="1" customWidth="1"/>
    <col min="6" max="6" width="11.85546875" style="3" customWidth="1"/>
    <col min="7" max="7" width="11" style="4" hidden="1" customWidth="1"/>
    <col min="8" max="8" width="0" style="99" hidden="1" customWidth="1"/>
    <col min="9" max="9" width="10" style="7" customWidth="1"/>
    <col min="10" max="10" width="10.85546875" style="5" hidden="1" customWidth="1"/>
    <col min="11" max="11" width="0" style="5" hidden="1" customWidth="1"/>
    <col min="12" max="12" width="9.5703125" style="98" hidden="1" customWidth="1"/>
    <col min="13" max="13" width="0" style="5" hidden="1" customWidth="1"/>
    <col min="14" max="14" width="4.5703125" style="5" hidden="1" customWidth="1"/>
    <col min="15" max="15" width="6.140625" style="5" hidden="1" customWidth="1"/>
    <col min="16" max="16" width="5.7109375" style="5" hidden="1" customWidth="1"/>
    <col min="17" max="17" width="7" style="5" hidden="1" customWidth="1"/>
    <col min="18" max="18" width="0" style="5" hidden="1" customWidth="1"/>
    <col min="19" max="19" width="14.140625" style="5" hidden="1" customWidth="1"/>
    <col min="20" max="24" width="0" style="5" hidden="1" customWidth="1"/>
    <col min="25" max="31" width="8.85546875" style="5"/>
    <col min="32" max="32" width="12.28515625" style="5" customWidth="1"/>
    <col min="33" max="33" width="25.85546875" style="5" customWidth="1"/>
    <col min="34" max="998" width="8.85546875" style="5"/>
  </cols>
  <sheetData>
    <row r="1" spans="1:998" x14ac:dyDescent="0.25">
      <c r="A1" s="206"/>
      <c r="B1" s="206"/>
      <c r="C1" s="206"/>
      <c r="D1" s="206"/>
      <c r="E1" s="206"/>
      <c r="F1" s="108"/>
      <c r="G1" s="5"/>
      <c r="H1" s="98"/>
      <c r="I1" s="111"/>
    </row>
    <row r="2" spans="1:998" x14ac:dyDescent="0.25">
      <c r="A2" s="170"/>
      <c r="B2" s="170"/>
      <c r="C2" s="206" t="s">
        <v>0</v>
      </c>
      <c r="D2" s="206"/>
      <c r="E2" s="206"/>
      <c r="F2" s="206"/>
      <c r="G2" s="206"/>
      <c r="H2" s="206"/>
      <c r="I2" s="206"/>
      <c r="J2" s="170"/>
      <c r="K2" s="170"/>
      <c r="L2" s="170"/>
      <c r="M2" s="170"/>
      <c r="S2" s="206"/>
      <c r="T2" s="206"/>
      <c r="U2" s="206"/>
      <c r="V2" s="206"/>
      <c r="W2" s="206"/>
    </row>
    <row r="3" spans="1:998" x14ac:dyDescent="0.25">
      <c r="A3" s="170"/>
      <c r="B3" s="170"/>
      <c r="C3" s="206" t="s">
        <v>1372</v>
      </c>
      <c r="D3" s="206"/>
      <c r="E3" s="206"/>
      <c r="F3" s="206"/>
      <c r="G3" s="206"/>
      <c r="H3" s="206"/>
      <c r="I3" s="206"/>
      <c r="J3" s="170"/>
      <c r="K3" s="170"/>
      <c r="L3" s="170"/>
      <c r="M3" s="170"/>
      <c r="S3" s="206"/>
      <c r="T3" s="206"/>
      <c r="U3" s="206"/>
      <c r="V3" s="206"/>
      <c r="W3" s="206"/>
    </row>
    <row r="4" spans="1:998" x14ac:dyDescent="0.25">
      <c r="A4" s="72"/>
      <c r="B4" s="171"/>
      <c r="C4" s="207" t="s">
        <v>1140</v>
      </c>
      <c r="D4" s="207"/>
      <c r="E4" s="207"/>
      <c r="F4" s="207"/>
      <c r="G4" s="207"/>
      <c r="H4" s="207"/>
      <c r="I4" s="207"/>
      <c r="J4" s="154"/>
      <c r="K4" s="154"/>
      <c r="L4" s="58" t="s">
        <v>1373</v>
      </c>
      <c r="S4" s="169"/>
      <c r="T4" s="154"/>
      <c r="U4" s="154"/>
      <c r="V4" s="154"/>
      <c r="W4" s="58"/>
      <c r="ALJ4"/>
    </row>
    <row r="5" spans="1:998" x14ac:dyDescent="0.25">
      <c r="A5" s="72"/>
      <c r="B5" s="171"/>
      <c r="C5" s="207" t="s">
        <v>1375</v>
      </c>
      <c r="D5" s="207"/>
      <c r="E5" s="207"/>
      <c r="F5" s="207"/>
      <c r="G5" s="207"/>
      <c r="H5" s="207"/>
      <c r="I5" s="207"/>
      <c r="J5" s="154"/>
      <c r="K5" s="154"/>
      <c r="L5" s="58" t="s">
        <v>1141</v>
      </c>
      <c r="S5" s="169"/>
      <c r="T5" s="154"/>
      <c r="U5" s="154"/>
      <c r="V5" s="154"/>
      <c r="W5" s="58"/>
      <c r="ALJ5"/>
    </row>
    <row r="6" spans="1:998" x14ac:dyDescent="0.25">
      <c r="A6" s="72"/>
      <c r="B6" s="171"/>
      <c r="C6" s="207" t="s">
        <v>1141</v>
      </c>
      <c r="D6" s="207"/>
      <c r="E6" s="207"/>
      <c r="F6" s="207"/>
      <c r="G6" s="207"/>
      <c r="H6" s="207"/>
      <c r="I6" s="207"/>
      <c r="J6" s="154"/>
      <c r="K6" s="154"/>
      <c r="L6" s="58" t="s">
        <v>1142</v>
      </c>
      <c r="S6" s="169"/>
      <c r="T6" s="154"/>
      <c r="U6" s="154"/>
      <c r="V6" s="154"/>
      <c r="W6" s="58"/>
      <c r="ALJ6"/>
    </row>
    <row r="7" spans="1:998" x14ac:dyDescent="0.25">
      <c r="A7" s="72"/>
      <c r="B7" s="171"/>
      <c r="C7" s="207" t="s">
        <v>1142</v>
      </c>
      <c r="D7" s="207"/>
      <c r="E7" s="207"/>
      <c r="F7" s="207"/>
      <c r="G7" s="207"/>
      <c r="H7" s="207"/>
      <c r="I7" s="207"/>
      <c r="J7" s="154"/>
      <c r="K7" s="154"/>
      <c r="L7" s="58" t="s">
        <v>1374</v>
      </c>
      <c r="S7" s="169"/>
      <c r="T7" s="154"/>
      <c r="U7" s="154"/>
      <c r="V7" s="154"/>
      <c r="W7" s="58"/>
      <c r="ALJ7"/>
    </row>
    <row r="8" spans="1:998" x14ac:dyDescent="0.25">
      <c r="A8" s="170"/>
      <c r="B8" s="170"/>
      <c r="C8" s="207" t="s">
        <v>1374</v>
      </c>
      <c r="D8" s="207"/>
      <c r="E8" s="207"/>
      <c r="F8" s="207"/>
      <c r="G8" s="207"/>
      <c r="H8" s="207"/>
      <c r="I8" s="207"/>
    </row>
    <row r="9" spans="1:998" x14ac:dyDescent="0.25">
      <c r="A9" s="265" t="s">
        <v>1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998" ht="33" customHeight="1" x14ac:dyDescent="0.25">
      <c r="A10" s="266" t="s">
        <v>1349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998" s="8" customFormat="1" ht="78.75" x14ac:dyDescent="0.25">
      <c r="A11" s="77" t="s">
        <v>2</v>
      </c>
      <c r="B11" s="137" t="s">
        <v>3</v>
      </c>
      <c r="C11" s="138" t="s">
        <v>980</v>
      </c>
      <c r="D11" s="139" t="s">
        <v>4</v>
      </c>
      <c r="E11" s="139" t="s">
        <v>1350</v>
      </c>
      <c r="F11" s="139" t="s">
        <v>1353</v>
      </c>
      <c r="G11" s="139" t="s">
        <v>1351</v>
      </c>
      <c r="H11" s="140">
        <v>1.04</v>
      </c>
      <c r="I11" s="139" t="s">
        <v>1351</v>
      </c>
      <c r="J11" s="141" t="s">
        <v>1352</v>
      </c>
      <c r="L11" s="142"/>
    </row>
    <row r="12" spans="1:998" x14ac:dyDescent="0.25">
      <c r="A12" s="257" t="s">
        <v>5</v>
      </c>
      <c r="B12" s="258"/>
      <c r="C12" s="258"/>
      <c r="D12" s="258"/>
      <c r="E12" s="258"/>
      <c r="F12" s="258"/>
      <c r="G12" s="258"/>
      <c r="H12" s="258"/>
      <c r="I12" s="258"/>
      <c r="J12" s="152"/>
    </row>
    <row r="13" spans="1:998" x14ac:dyDescent="0.25">
      <c r="A13" s="259" t="s">
        <v>979</v>
      </c>
      <c r="B13" s="260"/>
      <c r="C13" s="260"/>
      <c r="D13" s="260"/>
      <c r="E13" s="260"/>
      <c r="F13" s="260"/>
      <c r="G13" s="260"/>
      <c r="H13" s="260"/>
      <c r="I13" s="260"/>
      <c r="J13" s="153"/>
    </row>
    <row r="14" spans="1:998" ht="31.5" x14ac:dyDescent="0.25">
      <c r="A14" s="78">
        <v>10000646</v>
      </c>
      <c r="B14" s="9" t="s">
        <v>6</v>
      </c>
      <c r="C14" s="106" t="s">
        <v>981</v>
      </c>
      <c r="D14" s="10">
        <f>E14/1.2</f>
        <v>527.5</v>
      </c>
      <c r="E14" s="100">
        <f>VLOOKUP(A14,[1]Лист1!$A$2:$O$1343,14,0)</f>
        <v>633</v>
      </c>
      <c r="F14" s="100">
        <f t="shared" ref="F14:F24" si="0">K14</f>
        <v>550</v>
      </c>
      <c r="G14" s="112">
        <f t="shared" ref="G14:G40" si="1">E14*$H$11</f>
        <v>658.32</v>
      </c>
      <c r="H14" s="113"/>
      <c r="I14" s="114">
        <f>F14*1.2</f>
        <v>660</v>
      </c>
      <c r="J14" s="115">
        <f t="shared" ref="J14:J40" si="2">I14/E14*100-100</f>
        <v>4.2654028436019047</v>
      </c>
      <c r="K14" s="97">
        <v>550</v>
      </c>
      <c r="L14" s="98">
        <f>K14*1.2</f>
        <v>660</v>
      </c>
      <c r="M14" s="5">
        <f t="shared" ref="M14:M45" si="3">L14/E14*100-100</f>
        <v>4.2654028436019047</v>
      </c>
      <c r="N14" s="5">
        <f t="shared" ref="N14:N45" si="4">D14*1.04</f>
        <v>548.6</v>
      </c>
      <c r="S14" s="164">
        <f t="shared" ref="S14:S77" si="5">(ROUND(F14,2)*1.2)-ROUND(I14,2)</f>
        <v>0</v>
      </c>
    </row>
    <row r="15" spans="1:998" ht="31.5" x14ac:dyDescent="0.25">
      <c r="A15" s="78">
        <v>10000800</v>
      </c>
      <c r="B15" s="11" t="s">
        <v>1147</v>
      </c>
      <c r="C15" s="106" t="s">
        <v>981</v>
      </c>
      <c r="D15" s="10">
        <f t="shared" ref="D15:D56" si="6">E15/1.2</f>
        <v>452.5</v>
      </c>
      <c r="E15" s="100">
        <f>VLOOKUP(A15,[1]Лист1!$A$2:$O$1343,14,0)</f>
        <v>543</v>
      </c>
      <c r="F15" s="100">
        <f t="shared" si="0"/>
        <v>470</v>
      </c>
      <c r="G15" s="112">
        <f t="shared" si="1"/>
        <v>564.72</v>
      </c>
      <c r="H15" s="113"/>
      <c r="I15" s="114">
        <f t="shared" ref="I15:I40" si="7">F15*1.2</f>
        <v>564</v>
      </c>
      <c r="J15" s="115">
        <f t="shared" si="2"/>
        <v>3.8674033149171265</v>
      </c>
      <c r="K15" s="97">
        <v>470</v>
      </c>
      <c r="L15" s="98">
        <f t="shared" ref="L15:L77" si="8">K15*1.2</f>
        <v>564</v>
      </c>
      <c r="M15" s="5">
        <f t="shared" si="3"/>
        <v>3.8674033149171265</v>
      </c>
      <c r="N15" s="5">
        <f t="shared" si="4"/>
        <v>470.6</v>
      </c>
      <c r="S15" s="164">
        <f t="shared" si="5"/>
        <v>0</v>
      </c>
    </row>
    <row r="16" spans="1:998" ht="31.5" x14ac:dyDescent="0.25">
      <c r="A16" s="78">
        <v>10000167</v>
      </c>
      <c r="B16" s="11" t="s">
        <v>1206</v>
      </c>
      <c r="C16" s="106" t="s">
        <v>981</v>
      </c>
      <c r="D16" s="10">
        <f t="shared" si="6"/>
        <v>475</v>
      </c>
      <c r="E16" s="100">
        <f>VLOOKUP(A16,[1]Лист1!$A$2:$O$1343,14,0)</f>
        <v>570</v>
      </c>
      <c r="F16" s="100">
        <f t="shared" si="0"/>
        <v>495</v>
      </c>
      <c r="G16" s="112">
        <f t="shared" si="1"/>
        <v>592.80000000000007</v>
      </c>
      <c r="H16" s="113"/>
      <c r="I16" s="114">
        <f t="shared" si="7"/>
        <v>594</v>
      </c>
      <c r="J16" s="115">
        <f t="shared" si="2"/>
        <v>4.2105263157894655</v>
      </c>
      <c r="K16" s="97">
        <v>495</v>
      </c>
      <c r="L16" s="98">
        <f t="shared" si="8"/>
        <v>594</v>
      </c>
      <c r="M16" s="5">
        <f t="shared" si="3"/>
        <v>4.2105263157894655</v>
      </c>
      <c r="N16" s="5">
        <f t="shared" si="4"/>
        <v>494</v>
      </c>
      <c r="S16" s="164">
        <f t="shared" si="5"/>
        <v>0</v>
      </c>
    </row>
    <row r="17" spans="1:24" x14ac:dyDescent="0.25">
      <c r="A17" s="78">
        <v>10000803</v>
      </c>
      <c r="B17" s="11" t="s">
        <v>10</v>
      </c>
      <c r="C17" s="106" t="s">
        <v>981</v>
      </c>
      <c r="D17" s="10">
        <f t="shared" si="6"/>
        <v>404.16666666666669</v>
      </c>
      <c r="E17" s="100">
        <f>VLOOKUP(A17,[1]Лист1!$A$2:$O$1343,14,0)</f>
        <v>485</v>
      </c>
      <c r="F17" s="100">
        <f t="shared" si="0"/>
        <v>420</v>
      </c>
      <c r="G17" s="112">
        <f t="shared" si="1"/>
        <v>504.40000000000003</v>
      </c>
      <c r="H17" s="113"/>
      <c r="I17" s="114">
        <f t="shared" si="7"/>
        <v>504</v>
      </c>
      <c r="J17" s="115">
        <f t="shared" si="2"/>
        <v>3.9175257731958908</v>
      </c>
      <c r="K17" s="97">
        <v>420</v>
      </c>
      <c r="L17" s="98">
        <f t="shared" si="8"/>
        <v>504</v>
      </c>
      <c r="M17" s="5">
        <f t="shared" si="3"/>
        <v>3.9175257731958908</v>
      </c>
      <c r="N17" s="5">
        <f t="shared" si="4"/>
        <v>420.33333333333337</v>
      </c>
      <c r="S17" s="164">
        <f t="shared" si="5"/>
        <v>0</v>
      </c>
    </row>
    <row r="18" spans="1:24" ht="31.5" x14ac:dyDescent="0.25">
      <c r="A18" s="78">
        <v>10001304</v>
      </c>
      <c r="B18" s="11" t="s">
        <v>11</v>
      </c>
      <c r="C18" s="106" t="s">
        <v>981</v>
      </c>
      <c r="D18" s="10">
        <f t="shared" si="6"/>
        <v>366.66666666666669</v>
      </c>
      <c r="E18" s="100">
        <f>VLOOKUP(A18,[1]Лист1!$A$2:$O$1343,14,0)</f>
        <v>440</v>
      </c>
      <c r="F18" s="100">
        <f t="shared" si="0"/>
        <v>380</v>
      </c>
      <c r="G18" s="112">
        <f t="shared" si="1"/>
        <v>457.6</v>
      </c>
      <c r="H18" s="113"/>
      <c r="I18" s="114">
        <f t="shared" si="7"/>
        <v>456</v>
      </c>
      <c r="J18" s="115">
        <f t="shared" si="2"/>
        <v>3.6363636363636402</v>
      </c>
      <c r="K18" s="97">
        <v>380</v>
      </c>
      <c r="L18" s="98">
        <f t="shared" si="8"/>
        <v>456</v>
      </c>
      <c r="M18" s="5">
        <f t="shared" si="3"/>
        <v>3.6363636363636402</v>
      </c>
      <c r="N18" s="5">
        <f t="shared" si="4"/>
        <v>381.33333333333337</v>
      </c>
      <c r="S18" s="164">
        <f t="shared" si="5"/>
        <v>0</v>
      </c>
    </row>
    <row r="19" spans="1:24" ht="31.5" x14ac:dyDescent="0.25">
      <c r="A19" s="78">
        <v>10000804</v>
      </c>
      <c r="B19" s="11" t="s">
        <v>1207</v>
      </c>
      <c r="C19" s="106" t="s">
        <v>981</v>
      </c>
      <c r="D19" s="10">
        <f t="shared" si="6"/>
        <v>404.16666666666669</v>
      </c>
      <c r="E19" s="100">
        <f>VLOOKUP(A19,[1]Лист1!$A$2:$O$1343,14,0)</f>
        <v>485</v>
      </c>
      <c r="F19" s="100">
        <f t="shared" si="0"/>
        <v>420</v>
      </c>
      <c r="G19" s="112">
        <f t="shared" si="1"/>
        <v>504.40000000000003</v>
      </c>
      <c r="H19" s="113"/>
      <c r="I19" s="114">
        <f t="shared" si="7"/>
        <v>504</v>
      </c>
      <c r="J19" s="115">
        <f t="shared" si="2"/>
        <v>3.9175257731958908</v>
      </c>
      <c r="K19" s="97">
        <v>420</v>
      </c>
      <c r="L19" s="98">
        <f t="shared" si="8"/>
        <v>504</v>
      </c>
      <c r="M19" s="5">
        <f t="shared" si="3"/>
        <v>3.9175257731958908</v>
      </c>
      <c r="N19" s="5">
        <f t="shared" si="4"/>
        <v>420.33333333333337</v>
      </c>
      <c r="S19" s="164">
        <f t="shared" si="5"/>
        <v>0</v>
      </c>
    </row>
    <row r="20" spans="1:24" ht="31.5" x14ac:dyDescent="0.25">
      <c r="A20" s="78">
        <v>10000805</v>
      </c>
      <c r="B20" s="11" t="s">
        <v>1323</v>
      </c>
      <c r="C20" s="106" t="s">
        <v>981</v>
      </c>
      <c r="D20" s="10">
        <f t="shared" si="6"/>
        <v>404.16666666666669</v>
      </c>
      <c r="E20" s="100">
        <f>VLOOKUP(A20,[1]Лист1!$A$2:$O$1343,14,0)</f>
        <v>485</v>
      </c>
      <c r="F20" s="100">
        <f t="shared" si="0"/>
        <v>420</v>
      </c>
      <c r="G20" s="112">
        <f t="shared" si="1"/>
        <v>504.40000000000003</v>
      </c>
      <c r="H20" s="113"/>
      <c r="I20" s="114">
        <f t="shared" si="7"/>
        <v>504</v>
      </c>
      <c r="J20" s="115">
        <f t="shared" si="2"/>
        <v>3.9175257731958908</v>
      </c>
      <c r="K20" s="97">
        <v>420</v>
      </c>
      <c r="L20" s="98">
        <f t="shared" si="8"/>
        <v>504</v>
      </c>
      <c r="M20" s="5">
        <f t="shared" si="3"/>
        <v>3.9175257731958908</v>
      </c>
      <c r="N20" s="5">
        <f t="shared" si="4"/>
        <v>420.33333333333337</v>
      </c>
      <c r="S20" s="164">
        <f t="shared" si="5"/>
        <v>0</v>
      </c>
    </row>
    <row r="21" spans="1:24" ht="31.5" x14ac:dyDescent="0.25">
      <c r="A21" s="78">
        <v>10001306</v>
      </c>
      <c r="B21" s="11" t="s">
        <v>12</v>
      </c>
      <c r="C21" s="106" t="s">
        <v>981</v>
      </c>
      <c r="D21" s="10">
        <f t="shared" si="6"/>
        <v>366.66666666666669</v>
      </c>
      <c r="E21" s="100">
        <f>VLOOKUP(A21,[1]Лист1!$A$2:$O$1343,14,0)</f>
        <v>440</v>
      </c>
      <c r="F21" s="100">
        <f t="shared" si="0"/>
        <v>380</v>
      </c>
      <c r="G21" s="112">
        <f t="shared" si="1"/>
        <v>457.6</v>
      </c>
      <c r="H21" s="113"/>
      <c r="I21" s="114">
        <f t="shared" si="7"/>
        <v>456</v>
      </c>
      <c r="J21" s="115">
        <f t="shared" si="2"/>
        <v>3.6363636363636402</v>
      </c>
      <c r="K21" s="97">
        <v>380</v>
      </c>
      <c r="L21" s="98">
        <f t="shared" si="8"/>
        <v>456</v>
      </c>
      <c r="M21" s="5">
        <f t="shared" si="3"/>
        <v>3.6363636363636402</v>
      </c>
      <c r="N21" s="5">
        <f t="shared" si="4"/>
        <v>381.33333333333337</v>
      </c>
      <c r="S21" s="164">
        <f t="shared" si="5"/>
        <v>0</v>
      </c>
    </row>
    <row r="22" spans="1:24" ht="31.5" x14ac:dyDescent="0.25">
      <c r="A22" s="78">
        <v>10000806</v>
      </c>
      <c r="B22" s="11" t="s">
        <v>13</v>
      </c>
      <c r="C22" s="106" t="s">
        <v>981</v>
      </c>
      <c r="D22" s="10">
        <f t="shared" si="6"/>
        <v>436.66666666666669</v>
      </c>
      <c r="E22" s="100">
        <f>VLOOKUP(A22,[1]Лист1!$A$2:$O$1343,14,0)</f>
        <v>524</v>
      </c>
      <c r="F22" s="100">
        <f t="shared" si="0"/>
        <v>455</v>
      </c>
      <c r="G22" s="112">
        <f t="shared" si="1"/>
        <v>544.96</v>
      </c>
      <c r="H22" s="113"/>
      <c r="I22" s="114">
        <f t="shared" si="7"/>
        <v>546</v>
      </c>
      <c r="J22" s="115">
        <f t="shared" si="2"/>
        <v>4.198473282442734</v>
      </c>
      <c r="K22" s="97">
        <v>455</v>
      </c>
      <c r="L22" s="98">
        <f t="shared" si="8"/>
        <v>546</v>
      </c>
      <c r="M22" s="5">
        <f t="shared" si="3"/>
        <v>4.198473282442734</v>
      </c>
      <c r="N22" s="5">
        <f t="shared" si="4"/>
        <v>454.13333333333338</v>
      </c>
      <c r="S22" s="164">
        <f t="shared" si="5"/>
        <v>0</v>
      </c>
    </row>
    <row r="23" spans="1:24" ht="31.5" x14ac:dyDescent="0.25">
      <c r="A23" s="78">
        <v>10000807</v>
      </c>
      <c r="B23" s="11" t="s">
        <v>14</v>
      </c>
      <c r="C23" s="106" t="s">
        <v>981</v>
      </c>
      <c r="D23" s="10">
        <f t="shared" si="6"/>
        <v>380</v>
      </c>
      <c r="E23" s="100">
        <f>VLOOKUP(A23,[1]Лист1!$A$2:$O$1343,14,0)</f>
        <v>456</v>
      </c>
      <c r="F23" s="100">
        <f t="shared" si="0"/>
        <v>395</v>
      </c>
      <c r="G23" s="112">
        <f t="shared" si="1"/>
        <v>474.24</v>
      </c>
      <c r="H23" s="113"/>
      <c r="I23" s="114">
        <f t="shared" si="7"/>
        <v>474</v>
      </c>
      <c r="J23" s="115">
        <f t="shared" si="2"/>
        <v>3.9473684210526301</v>
      </c>
      <c r="K23" s="97">
        <v>395</v>
      </c>
      <c r="L23" s="98">
        <f t="shared" si="8"/>
        <v>474</v>
      </c>
      <c r="M23" s="5">
        <f t="shared" si="3"/>
        <v>3.9473684210526301</v>
      </c>
      <c r="N23" s="5">
        <f t="shared" si="4"/>
        <v>395.2</v>
      </c>
      <c r="S23" s="164">
        <f t="shared" si="5"/>
        <v>0</v>
      </c>
    </row>
    <row r="24" spans="1:24" ht="31.5" x14ac:dyDescent="0.25">
      <c r="A24" s="78">
        <v>10000809</v>
      </c>
      <c r="B24" s="11" t="s">
        <v>1208</v>
      </c>
      <c r="C24" s="106" t="s">
        <v>981</v>
      </c>
      <c r="D24" s="10">
        <f t="shared" si="6"/>
        <v>436.66666666666669</v>
      </c>
      <c r="E24" s="100">
        <f>VLOOKUP(A24,[1]Лист1!$A$2:$O$1343,14,0)</f>
        <v>524</v>
      </c>
      <c r="F24" s="100">
        <f t="shared" si="0"/>
        <v>455</v>
      </c>
      <c r="G24" s="112">
        <f t="shared" si="1"/>
        <v>544.96</v>
      </c>
      <c r="H24" s="113"/>
      <c r="I24" s="114">
        <f t="shared" si="7"/>
        <v>546</v>
      </c>
      <c r="J24" s="115">
        <f t="shared" si="2"/>
        <v>4.198473282442734</v>
      </c>
      <c r="K24" s="97">
        <v>455</v>
      </c>
      <c r="L24" s="98">
        <f t="shared" si="8"/>
        <v>546</v>
      </c>
      <c r="M24" s="5">
        <f t="shared" si="3"/>
        <v>4.198473282442734</v>
      </c>
      <c r="N24" s="5">
        <f t="shared" si="4"/>
        <v>454.13333333333338</v>
      </c>
      <c r="S24" s="164">
        <f t="shared" si="5"/>
        <v>0</v>
      </c>
    </row>
    <row r="25" spans="1:24" ht="47.25" x14ac:dyDescent="0.25">
      <c r="A25" s="78">
        <v>10000813</v>
      </c>
      <c r="B25" s="11" t="s">
        <v>1148</v>
      </c>
      <c r="C25" s="106" t="s">
        <v>981</v>
      </c>
      <c r="D25" s="10">
        <f t="shared" si="6"/>
        <v>452.5</v>
      </c>
      <c r="E25" s="100">
        <f>VLOOKUP(A25,[1]Лист1!$A$2:$O$1343,14,0)</f>
        <v>543</v>
      </c>
      <c r="F25" s="100">
        <v>470</v>
      </c>
      <c r="G25" s="112">
        <f t="shared" si="1"/>
        <v>564.72</v>
      </c>
      <c r="H25" s="113"/>
      <c r="I25" s="114">
        <f t="shared" si="7"/>
        <v>564</v>
      </c>
      <c r="J25" s="115">
        <f t="shared" si="2"/>
        <v>3.8674033149171265</v>
      </c>
      <c r="K25" s="97">
        <v>470</v>
      </c>
      <c r="L25" s="98">
        <f t="shared" si="8"/>
        <v>564</v>
      </c>
      <c r="M25" s="5">
        <f t="shared" si="3"/>
        <v>3.8674033149171265</v>
      </c>
      <c r="N25" s="5">
        <f t="shared" si="4"/>
        <v>470.6</v>
      </c>
      <c r="S25" s="164">
        <f t="shared" si="5"/>
        <v>0</v>
      </c>
    </row>
    <row r="26" spans="1:24" ht="47.25" x14ac:dyDescent="0.25">
      <c r="A26" s="78">
        <v>10000831</v>
      </c>
      <c r="B26" s="11" t="s">
        <v>1209</v>
      </c>
      <c r="C26" s="106" t="s">
        <v>981</v>
      </c>
      <c r="D26" s="10">
        <f t="shared" si="6"/>
        <v>588.33333333333337</v>
      </c>
      <c r="E26" s="100">
        <f>VLOOKUP(A26,[1]Лист1!$A$2:$O$1343,14,0)</f>
        <v>706</v>
      </c>
      <c r="F26" s="100">
        <f>K26</f>
        <v>610</v>
      </c>
      <c r="G26" s="112">
        <f t="shared" si="1"/>
        <v>734.24</v>
      </c>
      <c r="H26" s="113"/>
      <c r="I26" s="114">
        <f t="shared" si="7"/>
        <v>732</v>
      </c>
      <c r="J26" s="115">
        <f t="shared" si="2"/>
        <v>3.68271954674222</v>
      </c>
      <c r="K26" s="97">
        <v>610</v>
      </c>
      <c r="L26" s="98">
        <f t="shared" si="8"/>
        <v>732</v>
      </c>
      <c r="M26" s="5">
        <f t="shared" si="3"/>
        <v>3.68271954674222</v>
      </c>
      <c r="N26" s="5">
        <f t="shared" si="4"/>
        <v>611.86666666666667</v>
      </c>
      <c r="S26" s="164">
        <f t="shared" si="5"/>
        <v>0</v>
      </c>
    </row>
    <row r="27" spans="1:24" ht="31.5" x14ac:dyDescent="0.25">
      <c r="A27" s="78">
        <v>10000816</v>
      </c>
      <c r="B27" s="11" t="s">
        <v>16</v>
      </c>
      <c r="C27" s="106" t="s">
        <v>981</v>
      </c>
      <c r="D27" s="10">
        <f t="shared" si="6"/>
        <v>416.66666666666669</v>
      </c>
      <c r="E27" s="100">
        <f>VLOOKUP(A27,[1]Лист1!$A$2:$O$1343,14,0)</f>
        <v>500</v>
      </c>
      <c r="F27" s="147">
        <f>I27/1.2</f>
        <v>458.33333333333337</v>
      </c>
      <c r="G27" s="148">
        <f t="shared" si="1"/>
        <v>520</v>
      </c>
      <c r="H27" s="149"/>
      <c r="I27" s="150">
        <v>550</v>
      </c>
      <c r="J27" s="135">
        <f t="shared" si="2"/>
        <v>10.000000000000014</v>
      </c>
      <c r="K27" s="97">
        <v>430</v>
      </c>
      <c r="L27" s="98">
        <f t="shared" si="8"/>
        <v>516</v>
      </c>
      <c r="M27" s="5">
        <f t="shared" si="3"/>
        <v>3.2000000000000028</v>
      </c>
      <c r="N27" s="5">
        <f t="shared" si="4"/>
        <v>433.33333333333337</v>
      </c>
      <c r="S27" s="164">
        <f t="shared" si="5"/>
        <v>-4.0000000000190994E-3</v>
      </c>
      <c r="V27" s="154">
        <v>450</v>
      </c>
      <c r="W27" s="154">
        <f t="shared" ref="W27" si="9">V27*1.2</f>
        <v>540</v>
      </c>
      <c r="X27" s="156">
        <f t="shared" ref="X27" si="10">(ROUND(V27,2)*1.2)-W27</f>
        <v>0</v>
      </c>
    </row>
    <row r="28" spans="1:24" ht="31.5" x14ac:dyDescent="0.25">
      <c r="A28" s="78">
        <v>10000817</v>
      </c>
      <c r="B28" s="11" t="s">
        <v>1149</v>
      </c>
      <c r="C28" s="106" t="s">
        <v>981</v>
      </c>
      <c r="D28" s="10">
        <f t="shared" si="6"/>
        <v>436.66666666666669</v>
      </c>
      <c r="E28" s="100">
        <f>VLOOKUP(A28,[1]Лист1!$A$2:$O$1343,14,0)</f>
        <v>524</v>
      </c>
      <c r="F28" s="100">
        <f t="shared" ref="F28:F37" si="11">K28</f>
        <v>455</v>
      </c>
      <c r="G28" s="112">
        <f t="shared" si="1"/>
        <v>544.96</v>
      </c>
      <c r="H28" s="113"/>
      <c r="I28" s="114">
        <f t="shared" si="7"/>
        <v>546</v>
      </c>
      <c r="J28" s="115">
        <f t="shared" si="2"/>
        <v>4.198473282442734</v>
      </c>
      <c r="K28" s="97">
        <v>455</v>
      </c>
      <c r="L28" s="98">
        <f t="shared" si="8"/>
        <v>546</v>
      </c>
      <c r="M28" s="5">
        <f t="shared" si="3"/>
        <v>4.198473282442734</v>
      </c>
      <c r="N28" s="5">
        <f t="shared" si="4"/>
        <v>454.13333333333338</v>
      </c>
      <c r="S28" s="164">
        <f t="shared" si="5"/>
        <v>0</v>
      </c>
    </row>
    <row r="29" spans="1:24" ht="31.5" x14ac:dyDescent="0.25">
      <c r="A29" s="78">
        <v>10000992</v>
      </c>
      <c r="B29" s="11" t="s">
        <v>22</v>
      </c>
      <c r="C29" s="106" t="s">
        <v>985</v>
      </c>
      <c r="D29" s="10">
        <f t="shared" si="6"/>
        <v>740.83333333333337</v>
      </c>
      <c r="E29" s="100">
        <f>VLOOKUP(A29,[1]Лист1!$A$2:$O$1343,14,0)</f>
        <v>889</v>
      </c>
      <c r="F29" s="100">
        <f t="shared" si="11"/>
        <v>770</v>
      </c>
      <c r="G29" s="112">
        <f t="shared" si="1"/>
        <v>924.56000000000006</v>
      </c>
      <c r="H29" s="113"/>
      <c r="I29" s="114">
        <f t="shared" si="7"/>
        <v>924</v>
      </c>
      <c r="J29" s="115">
        <f t="shared" si="2"/>
        <v>3.9370078740157339</v>
      </c>
      <c r="K29" s="97">
        <v>770</v>
      </c>
      <c r="L29" s="98">
        <f t="shared" si="8"/>
        <v>924</v>
      </c>
      <c r="M29" s="5">
        <f t="shared" si="3"/>
        <v>3.9370078740157339</v>
      </c>
      <c r="N29" s="5">
        <f t="shared" si="4"/>
        <v>770.4666666666667</v>
      </c>
      <c r="S29" s="164">
        <f t="shared" si="5"/>
        <v>0</v>
      </c>
    </row>
    <row r="30" spans="1:24" ht="31.5" x14ac:dyDescent="0.25">
      <c r="A30" s="78">
        <v>10000994</v>
      </c>
      <c r="B30" s="11" t="s">
        <v>23</v>
      </c>
      <c r="C30" s="106" t="s">
        <v>985</v>
      </c>
      <c r="D30" s="10">
        <f t="shared" si="6"/>
        <v>436.66666666666669</v>
      </c>
      <c r="E30" s="100">
        <f>VLOOKUP(A30,[1]Лист1!$A$2:$O$1343,14,0)</f>
        <v>524</v>
      </c>
      <c r="F30" s="100">
        <f t="shared" si="11"/>
        <v>455</v>
      </c>
      <c r="G30" s="112">
        <f t="shared" si="1"/>
        <v>544.96</v>
      </c>
      <c r="H30" s="113"/>
      <c r="I30" s="114">
        <f t="shared" si="7"/>
        <v>546</v>
      </c>
      <c r="J30" s="115">
        <f t="shared" si="2"/>
        <v>4.198473282442734</v>
      </c>
      <c r="K30" s="97">
        <v>455</v>
      </c>
      <c r="L30" s="98">
        <f t="shared" si="8"/>
        <v>546</v>
      </c>
      <c r="M30" s="5">
        <f t="shared" si="3"/>
        <v>4.198473282442734</v>
      </c>
      <c r="N30" s="5">
        <f t="shared" si="4"/>
        <v>454.13333333333338</v>
      </c>
      <c r="S30" s="164">
        <f t="shared" si="5"/>
        <v>0</v>
      </c>
    </row>
    <row r="31" spans="1:24" ht="47.25" x14ac:dyDescent="0.25">
      <c r="A31" s="78">
        <v>10000997</v>
      </c>
      <c r="B31" s="11" t="s">
        <v>1150</v>
      </c>
      <c r="C31" s="106" t="s">
        <v>981</v>
      </c>
      <c r="D31" s="10">
        <f t="shared" si="6"/>
        <v>380</v>
      </c>
      <c r="E31" s="100">
        <f>VLOOKUP(A31,[1]Лист1!$A$2:$O$1343,14,0)</f>
        <v>456</v>
      </c>
      <c r="F31" s="100">
        <f t="shared" si="11"/>
        <v>395</v>
      </c>
      <c r="G31" s="112">
        <f t="shared" si="1"/>
        <v>474.24</v>
      </c>
      <c r="H31" s="113"/>
      <c r="I31" s="114">
        <f t="shared" si="7"/>
        <v>474</v>
      </c>
      <c r="J31" s="115">
        <f t="shared" si="2"/>
        <v>3.9473684210526301</v>
      </c>
      <c r="K31" s="97">
        <v>395</v>
      </c>
      <c r="L31" s="98">
        <f t="shared" si="8"/>
        <v>474</v>
      </c>
      <c r="M31" s="5">
        <f t="shared" si="3"/>
        <v>3.9473684210526301</v>
      </c>
      <c r="N31" s="5">
        <f t="shared" si="4"/>
        <v>395.2</v>
      </c>
      <c r="S31" s="164">
        <f t="shared" si="5"/>
        <v>0</v>
      </c>
    </row>
    <row r="32" spans="1:24" ht="47.25" x14ac:dyDescent="0.25">
      <c r="A32" s="78">
        <v>10001312</v>
      </c>
      <c r="B32" s="11" t="s">
        <v>1151</v>
      </c>
      <c r="C32" s="106" t="s">
        <v>981</v>
      </c>
      <c r="D32" s="10">
        <f t="shared" si="6"/>
        <v>711.66666666666674</v>
      </c>
      <c r="E32" s="100">
        <f>VLOOKUP(A32,[1]Лист1!$A$2:$O$1343,14,0)</f>
        <v>854</v>
      </c>
      <c r="F32" s="100">
        <f t="shared" si="11"/>
        <v>740</v>
      </c>
      <c r="G32" s="112">
        <f t="shared" si="1"/>
        <v>888.16000000000008</v>
      </c>
      <c r="H32" s="113"/>
      <c r="I32" s="114">
        <f t="shared" si="7"/>
        <v>888</v>
      </c>
      <c r="J32" s="115">
        <f t="shared" si="2"/>
        <v>3.9812646370023401</v>
      </c>
      <c r="K32" s="97">
        <v>740</v>
      </c>
      <c r="L32" s="98">
        <f t="shared" si="8"/>
        <v>888</v>
      </c>
      <c r="M32" s="5">
        <f t="shared" si="3"/>
        <v>3.9812646370023401</v>
      </c>
      <c r="N32" s="5">
        <f t="shared" si="4"/>
        <v>740.13333333333344</v>
      </c>
      <c r="S32" s="164">
        <f t="shared" si="5"/>
        <v>0</v>
      </c>
    </row>
    <row r="33" spans="1:19" ht="31.5" x14ac:dyDescent="0.25">
      <c r="A33" s="78">
        <v>10001301</v>
      </c>
      <c r="B33" s="11" t="s">
        <v>1210</v>
      </c>
      <c r="C33" s="106" t="s">
        <v>981</v>
      </c>
      <c r="D33" s="10">
        <f t="shared" si="6"/>
        <v>419.16666666666669</v>
      </c>
      <c r="E33" s="100">
        <f>VLOOKUP(A33,[1]Лист1!$A$2:$O$1343,14,0)</f>
        <v>503</v>
      </c>
      <c r="F33" s="100">
        <f t="shared" si="11"/>
        <v>435</v>
      </c>
      <c r="G33" s="112">
        <f t="shared" si="1"/>
        <v>523.12</v>
      </c>
      <c r="H33" s="113"/>
      <c r="I33" s="114">
        <f t="shared" si="7"/>
        <v>522</v>
      </c>
      <c r="J33" s="115">
        <f t="shared" si="2"/>
        <v>3.7773359840954157</v>
      </c>
      <c r="K33" s="97">
        <v>435</v>
      </c>
      <c r="L33" s="98">
        <f t="shared" si="8"/>
        <v>522</v>
      </c>
      <c r="M33" s="5">
        <f t="shared" si="3"/>
        <v>3.7773359840954157</v>
      </c>
      <c r="N33" s="5">
        <f t="shared" si="4"/>
        <v>435.93333333333339</v>
      </c>
      <c r="S33" s="164">
        <f t="shared" si="5"/>
        <v>0</v>
      </c>
    </row>
    <row r="34" spans="1:19" ht="31.5" x14ac:dyDescent="0.25">
      <c r="A34" s="78">
        <v>10001302</v>
      </c>
      <c r="B34" s="11" t="s">
        <v>1211</v>
      </c>
      <c r="C34" s="106" t="s">
        <v>981</v>
      </c>
      <c r="D34" s="10">
        <f t="shared" si="6"/>
        <v>398.33333333333337</v>
      </c>
      <c r="E34" s="100">
        <f>VLOOKUP(A34,[1]Лист1!$A$2:$O$1343,14,0)</f>
        <v>478</v>
      </c>
      <c r="F34" s="100">
        <f t="shared" si="11"/>
        <v>415</v>
      </c>
      <c r="G34" s="112">
        <f t="shared" si="1"/>
        <v>497.12</v>
      </c>
      <c r="H34" s="113"/>
      <c r="I34" s="114">
        <f t="shared" si="7"/>
        <v>498</v>
      </c>
      <c r="J34" s="115">
        <f t="shared" si="2"/>
        <v>4.1841004184100399</v>
      </c>
      <c r="K34" s="97">
        <v>415</v>
      </c>
      <c r="L34" s="98">
        <f t="shared" si="8"/>
        <v>498</v>
      </c>
      <c r="M34" s="5">
        <f t="shared" si="3"/>
        <v>4.1841004184100399</v>
      </c>
      <c r="N34" s="5">
        <f t="shared" si="4"/>
        <v>414.26666666666671</v>
      </c>
      <c r="S34" s="164">
        <f t="shared" si="5"/>
        <v>0</v>
      </c>
    </row>
    <row r="35" spans="1:19" ht="31.5" x14ac:dyDescent="0.25">
      <c r="A35" s="78">
        <v>10001309</v>
      </c>
      <c r="B35" s="11" t="s">
        <v>1212</v>
      </c>
      <c r="C35" s="106" t="s">
        <v>981</v>
      </c>
      <c r="D35" s="10">
        <f t="shared" si="6"/>
        <v>399.16666666666669</v>
      </c>
      <c r="E35" s="100">
        <f>VLOOKUP(A35,[1]Лист1!$A$2:$O$1343,14,0)</f>
        <v>479</v>
      </c>
      <c r="F35" s="100">
        <f t="shared" si="11"/>
        <v>415</v>
      </c>
      <c r="G35" s="112">
        <f t="shared" si="1"/>
        <v>498.16</v>
      </c>
      <c r="H35" s="113"/>
      <c r="I35" s="114">
        <f t="shared" si="7"/>
        <v>498</v>
      </c>
      <c r="J35" s="115">
        <f t="shared" si="2"/>
        <v>3.9665970772442449</v>
      </c>
      <c r="K35" s="97">
        <v>415</v>
      </c>
      <c r="L35" s="98">
        <f t="shared" si="8"/>
        <v>498</v>
      </c>
      <c r="M35" s="5">
        <f t="shared" si="3"/>
        <v>3.9665970772442449</v>
      </c>
      <c r="N35" s="5">
        <f t="shared" si="4"/>
        <v>415.13333333333338</v>
      </c>
      <c r="S35" s="164">
        <f t="shared" si="5"/>
        <v>0</v>
      </c>
    </row>
    <row r="36" spans="1:19" ht="31.5" x14ac:dyDescent="0.25">
      <c r="A36" s="78">
        <v>10001310</v>
      </c>
      <c r="B36" s="11" t="s">
        <v>25</v>
      </c>
      <c r="C36" s="106" t="s">
        <v>981</v>
      </c>
      <c r="D36" s="10">
        <f t="shared" si="6"/>
        <v>303.33333333333337</v>
      </c>
      <c r="E36" s="100">
        <f>VLOOKUP(A36,[1]Лист1!$A$2:$O$1343,14,0)</f>
        <v>364</v>
      </c>
      <c r="F36" s="100">
        <f t="shared" si="11"/>
        <v>315</v>
      </c>
      <c r="G36" s="112">
        <f t="shared" si="1"/>
        <v>378.56</v>
      </c>
      <c r="H36" s="113"/>
      <c r="I36" s="114">
        <f t="shared" si="7"/>
        <v>378</v>
      </c>
      <c r="J36" s="115">
        <f t="shared" si="2"/>
        <v>3.8461538461538538</v>
      </c>
      <c r="K36" s="97">
        <v>315</v>
      </c>
      <c r="L36" s="98">
        <f t="shared" si="8"/>
        <v>378</v>
      </c>
      <c r="M36" s="5">
        <f t="shared" si="3"/>
        <v>3.8461538461538538</v>
      </c>
      <c r="N36" s="5">
        <f t="shared" si="4"/>
        <v>315.4666666666667</v>
      </c>
      <c r="S36" s="164">
        <f t="shared" si="5"/>
        <v>0</v>
      </c>
    </row>
    <row r="37" spans="1:19" ht="31.5" x14ac:dyDescent="0.25">
      <c r="A37" s="78">
        <v>10001311</v>
      </c>
      <c r="B37" s="11" t="s">
        <v>26</v>
      </c>
      <c r="C37" s="106" t="s">
        <v>981</v>
      </c>
      <c r="D37" s="10">
        <f t="shared" si="6"/>
        <v>228.33333333333334</v>
      </c>
      <c r="E37" s="100">
        <f>VLOOKUP(A37,[1]Лист1!$A$2:$O$1343,14,0)</f>
        <v>274</v>
      </c>
      <c r="F37" s="100">
        <f t="shared" si="11"/>
        <v>235</v>
      </c>
      <c r="G37" s="112">
        <f t="shared" si="1"/>
        <v>284.96000000000004</v>
      </c>
      <c r="H37" s="113"/>
      <c r="I37" s="114">
        <f t="shared" si="7"/>
        <v>282</v>
      </c>
      <c r="J37" s="115">
        <f t="shared" si="2"/>
        <v>2.9197080291970821</v>
      </c>
      <c r="K37" s="97">
        <v>235</v>
      </c>
      <c r="L37" s="98">
        <f t="shared" si="8"/>
        <v>282</v>
      </c>
      <c r="M37" s="5">
        <f t="shared" si="3"/>
        <v>2.9197080291970821</v>
      </c>
      <c r="N37" s="5">
        <f t="shared" si="4"/>
        <v>237.4666666666667</v>
      </c>
      <c r="S37" s="164">
        <f t="shared" si="5"/>
        <v>0</v>
      </c>
    </row>
    <row r="38" spans="1:19" ht="31.5" x14ac:dyDescent="0.25">
      <c r="A38" s="78">
        <v>10000151</v>
      </c>
      <c r="B38" s="11" t="s">
        <v>1345</v>
      </c>
      <c r="C38" s="106" t="s">
        <v>981</v>
      </c>
      <c r="D38" s="10">
        <v>650</v>
      </c>
      <c r="E38" s="100">
        <v>780</v>
      </c>
      <c r="F38" s="100">
        <v>650</v>
      </c>
      <c r="G38" s="112">
        <f t="shared" si="1"/>
        <v>811.2</v>
      </c>
      <c r="H38" s="113"/>
      <c r="I38" s="114">
        <f t="shared" si="7"/>
        <v>780</v>
      </c>
      <c r="J38" s="115">
        <f t="shared" si="2"/>
        <v>0</v>
      </c>
      <c r="K38" s="97">
        <v>675</v>
      </c>
      <c r="L38" s="98">
        <f t="shared" si="8"/>
        <v>810</v>
      </c>
      <c r="M38" s="5">
        <f t="shared" si="3"/>
        <v>3.8461538461538538</v>
      </c>
      <c r="N38" s="5">
        <f t="shared" si="4"/>
        <v>676</v>
      </c>
      <c r="S38" s="164">
        <f t="shared" si="5"/>
        <v>0</v>
      </c>
    </row>
    <row r="39" spans="1:19" ht="31.5" x14ac:dyDescent="0.25">
      <c r="A39" s="78">
        <v>10000152</v>
      </c>
      <c r="B39" s="11" t="s">
        <v>1346</v>
      </c>
      <c r="C39" s="106" t="s">
        <v>981</v>
      </c>
      <c r="D39" s="10">
        <v>650</v>
      </c>
      <c r="E39" s="100">
        <v>780</v>
      </c>
      <c r="F39" s="100">
        <v>650</v>
      </c>
      <c r="G39" s="112">
        <f t="shared" si="1"/>
        <v>811.2</v>
      </c>
      <c r="H39" s="113"/>
      <c r="I39" s="114">
        <f t="shared" si="7"/>
        <v>780</v>
      </c>
      <c r="J39" s="115">
        <f t="shared" si="2"/>
        <v>0</v>
      </c>
      <c r="K39" s="97">
        <v>675</v>
      </c>
      <c r="L39" s="98">
        <f t="shared" si="8"/>
        <v>810</v>
      </c>
      <c r="M39" s="5">
        <f t="shared" si="3"/>
        <v>3.8461538461538538</v>
      </c>
      <c r="N39" s="5">
        <f t="shared" si="4"/>
        <v>676</v>
      </c>
      <c r="S39" s="164">
        <f t="shared" si="5"/>
        <v>0</v>
      </c>
    </row>
    <row r="40" spans="1:19" ht="31.5" x14ac:dyDescent="0.25">
      <c r="A40" s="78">
        <v>10000154</v>
      </c>
      <c r="B40" s="27" t="s">
        <v>1344</v>
      </c>
      <c r="C40" s="106" t="s">
        <v>981</v>
      </c>
      <c r="D40" s="10">
        <v>1000</v>
      </c>
      <c r="E40" s="100">
        <v>1200</v>
      </c>
      <c r="F40" s="100">
        <v>1000</v>
      </c>
      <c r="G40" s="112">
        <f t="shared" si="1"/>
        <v>1248</v>
      </c>
      <c r="H40" s="113"/>
      <c r="I40" s="114">
        <f t="shared" si="7"/>
        <v>1200</v>
      </c>
      <c r="J40" s="115">
        <f t="shared" si="2"/>
        <v>0</v>
      </c>
      <c r="K40" s="97">
        <v>1040</v>
      </c>
      <c r="L40" s="98">
        <f t="shared" si="8"/>
        <v>1248</v>
      </c>
      <c r="M40" s="5">
        <f t="shared" si="3"/>
        <v>4</v>
      </c>
      <c r="N40" s="5">
        <f t="shared" si="4"/>
        <v>1040</v>
      </c>
      <c r="S40" s="164">
        <f t="shared" si="5"/>
        <v>0</v>
      </c>
    </row>
    <row r="41" spans="1:19" ht="15.75" customHeight="1" x14ac:dyDescent="0.25">
      <c r="A41" s="208" t="s">
        <v>982</v>
      </c>
      <c r="B41" s="209"/>
      <c r="C41" s="209"/>
      <c r="D41" s="209"/>
      <c r="E41" s="209"/>
      <c r="F41" s="209"/>
      <c r="G41" s="209"/>
      <c r="H41" s="209"/>
      <c r="I41" s="210"/>
      <c r="J41" s="116"/>
      <c r="K41" s="97">
        <f t="shared" ref="K41:K72" si="12">F41</f>
        <v>0</v>
      </c>
      <c r="L41" s="98">
        <f t="shared" si="8"/>
        <v>0</v>
      </c>
      <c r="M41" s="5" t="e">
        <f t="shared" si="3"/>
        <v>#DIV/0!</v>
      </c>
      <c r="N41" s="5">
        <f t="shared" si="4"/>
        <v>0</v>
      </c>
      <c r="S41" s="164">
        <f t="shared" si="5"/>
        <v>0</v>
      </c>
    </row>
    <row r="42" spans="1:19" ht="31.5" x14ac:dyDescent="0.25">
      <c r="A42" s="78">
        <v>10000801</v>
      </c>
      <c r="B42" s="11" t="s">
        <v>9</v>
      </c>
      <c r="C42" s="106" t="s">
        <v>985</v>
      </c>
      <c r="D42" s="10">
        <f t="shared" si="6"/>
        <v>760</v>
      </c>
      <c r="E42" s="100">
        <f>VLOOKUP(A42,[1]Лист1!$A$2:$O$1343,14,0)</f>
        <v>912</v>
      </c>
      <c r="F42" s="100">
        <f>K42</f>
        <v>790</v>
      </c>
      <c r="G42" s="112">
        <f>E42*$H$11</f>
        <v>948.48</v>
      </c>
      <c r="H42" s="113"/>
      <c r="I42" s="114">
        <f t="shared" ref="I42:I46" si="13">F42*1.2</f>
        <v>948</v>
      </c>
      <c r="J42" s="115">
        <f>I42/E42*100-100</f>
        <v>3.9473684210526301</v>
      </c>
      <c r="K42" s="97">
        <v>790</v>
      </c>
      <c r="L42" s="98">
        <f t="shared" si="8"/>
        <v>948</v>
      </c>
      <c r="M42" s="5">
        <f t="shared" si="3"/>
        <v>3.9473684210526301</v>
      </c>
      <c r="N42" s="5">
        <f t="shared" si="4"/>
        <v>790.4</v>
      </c>
      <c r="S42" s="164">
        <f t="shared" si="5"/>
        <v>0</v>
      </c>
    </row>
    <row r="43" spans="1:19" ht="31.5" x14ac:dyDescent="0.25">
      <c r="A43" s="78">
        <v>10000822</v>
      </c>
      <c r="B43" s="11" t="s">
        <v>1155</v>
      </c>
      <c r="C43" s="106" t="s">
        <v>985</v>
      </c>
      <c r="D43" s="10">
        <f t="shared" si="6"/>
        <v>649.16666666666674</v>
      </c>
      <c r="E43" s="100">
        <f>VLOOKUP(A43,[1]Лист1!$A$2:$O$1343,14,0)</f>
        <v>779</v>
      </c>
      <c r="F43" s="100">
        <f>K43</f>
        <v>675</v>
      </c>
      <c r="G43" s="112">
        <f>E43*$H$11</f>
        <v>810.16000000000008</v>
      </c>
      <c r="H43" s="113"/>
      <c r="I43" s="114">
        <f t="shared" si="13"/>
        <v>810</v>
      </c>
      <c r="J43" s="115">
        <f>I43/E43*100-100</f>
        <v>3.9794608472400625</v>
      </c>
      <c r="K43" s="97">
        <v>675</v>
      </c>
      <c r="L43" s="98">
        <f t="shared" si="8"/>
        <v>810</v>
      </c>
      <c r="M43" s="5">
        <f t="shared" si="3"/>
        <v>3.9794608472400625</v>
      </c>
      <c r="N43" s="5">
        <f t="shared" si="4"/>
        <v>675.13333333333344</v>
      </c>
      <c r="S43" s="164">
        <f t="shared" si="5"/>
        <v>0</v>
      </c>
    </row>
    <row r="44" spans="1:19" x14ac:dyDescent="0.25">
      <c r="A44" s="78">
        <v>10000823</v>
      </c>
      <c r="B44" s="11" t="s">
        <v>18</v>
      </c>
      <c r="C44" s="106" t="s">
        <v>985</v>
      </c>
      <c r="D44" s="10">
        <f t="shared" si="6"/>
        <v>418.33333333333337</v>
      </c>
      <c r="E44" s="100">
        <f>VLOOKUP(A44,[1]Лист1!$A$2:$O$1343,14,0)</f>
        <v>502</v>
      </c>
      <c r="F44" s="100">
        <f>K44</f>
        <v>435</v>
      </c>
      <c r="G44" s="112">
        <f>E44*$H$11</f>
        <v>522.08000000000004</v>
      </c>
      <c r="H44" s="113"/>
      <c r="I44" s="114">
        <f t="shared" si="13"/>
        <v>522</v>
      </c>
      <c r="J44" s="115">
        <f>I44/E44*100-100</f>
        <v>3.9840637450199097</v>
      </c>
      <c r="K44" s="97">
        <v>435</v>
      </c>
      <c r="L44" s="98">
        <f t="shared" si="8"/>
        <v>522</v>
      </c>
      <c r="M44" s="5">
        <f t="shared" si="3"/>
        <v>3.9840637450199097</v>
      </c>
      <c r="N44" s="5">
        <f t="shared" si="4"/>
        <v>435.06666666666672</v>
      </c>
      <c r="S44" s="164">
        <f t="shared" si="5"/>
        <v>0</v>
      </c>
    </row>
    <row r="45" spans="1:19" ht="31.5" x14ac:dyDescent="0.25">
      <c r="A45" s="78">
        <v>10000825</v>
      </c>
      <c r="B45" s="11" t="s">
        <v>19</v>
      </c>
      <c r="C45" s="106" t="s">
        <v>985</v>
      </c>
      <c r="D45" s="10">
        <f t="shared" si="6"/>
        <v>418.33333333333337</v>
      </c>
      <c r="E45" s="100">
        <f>VLOOKUP(A45,[1]Лист1!$A$2:$O$1343,14,0)</f>
        <v>502</v>
      </c>
      <c r="F45" s="100">
        <f>K45</f>
        <v>435</v>
      </c>
      <c r="G45" s="112">
        <f>E45*$H$11</f>
        <v>522.08000000000004</v>
      </c>
      <c r="H45" s="113"/>
      <c r="I45" s="114">
        <f t="shared" si="13"/>
        <v>522</v>
      </c>
      <c r="J45" s="115">
        <f>I45/E45*100-100</f>
        <v>3.9840637450199097</v>
      </c>
      <c r="K45" s="97">
        <v>435</v>
      </c>
      <c r="L45" s="98">
        <f t="shared" si="8"/>
        <v>522</v>
      </c>
      <c r="M45" s="5">
        <f t="shared" si="3"/>
        <v>3.9840637450199097</v>
      </c>
      <c r="N45" s="5">
        <f t="shared" si="4"/>
        <v>435.06666666666672</v>
      </c>
      <c r="S45" s="164">
        <f t="shared" si="5"/>
        <v>0</v>
      </c>
    </row>
    <row r="46" spans="1:19" ht="31.5" x14ac:dyDescent="0.25">
      <c r="A46" s="78">
        <v>10000186</v>
      </c>
      <c r="B46" s="11" t="s">
        <v>27</v>
      </c>
      <c r="C46" s="106" t="s">
        <v>981</v>
      </c>
      <c r="D46" s="10">
        <f t="shared" si="6"/>
        <v>109.16666666666667</v>
      </c>
      <c r="E46" s="100">
        <f>VLOOKUP(A46,[1]Лист1!$A$2:$O$1343,14,0)</f>
        <v>131</v>
      </c>
      <c r="F46" s="100">
        <f>K46</f>
        <v>110</v>
      </c>
      <c r="G46" s="112">
        <f>E46*$H$11</f>
        <v>136.24</v>
      </c>
      <c r="H46" s="113"/>
      <c r="I46" s="114">
        <f t="shared" si="13"/>
        <v>132</v>
      </c>
      <c r="J46" s="115">
        <f>I46/E46*100-100</f>
        <v>0.76335877862594259</v>
      </c>
      <c r="K46" s="97">
        <v>110</v>
      </c>
      <c r="L46" s="98">
        <f t="shared" si="8"/>
        <v>132</v>
      </c>
      <c r="M46" s="5">
        <f t="shared" ref="M46:M77" si="14">L46/E46*100-100</f>
        <v>0.76335877862594259</v>
      </c>
      <c r="N46" s="5">
        <f t="shared" ref="N46:N77" si="15">D46*1.04</f>
        <v>113.53333333333335</v>
      </c>
      <c r="S46" s="164">
        <f t="shared" si="5"/>
        <v>0</v>
      </c>
    </row>
    <row r="47" spans="1:19" ht="15.75" customHeight="1" x14ac:dyDescent="0.25">
      <c r="A47" s="208" t="s">
        <v>983</v>
      </c>
      <c r="B47" s="209"/>
      <c r="C47" s="209"/>
      <c r="D47" s="209"/>
      <c r="E47" s="209"/>
      <c r="F47" s="209"/>
      <c r="G47" s="209"/>
      <c r="H47" s="209"/>
      <c r="I47" s="210"/>
      <c r="J47" s="116"/>
      <c r="K47" s="97">
        <f t="shared" si="12"/>
        <v>0</v>
      </c>
      <c r="L47" s="98">
        <f t="shared" si="8"/>
        <v>0</v>
      </c>
      <c r="M47" s="5" t="e">
        <f t="shared" si="14"/>
        <v>#DIV/0!</v>
      </c>
      <c r="N47" s="5">
        <f t="shared" si="15"/>
        <v>0</v>
      </c>
      <c r="S47" s="164">
        <f t="shared" si="5"/>
        <v>0</v>
      </c>
    </row>
    <row r="48" spans="1:19" ht="31.5" x14ac:dyDescent="0.25">
      <c r="A48" s="78">
        <v>10000795</v>
      </c>
      <c r="B48" s="11" t="s">
        <v>7</v>
      </c>
      <c r="C48" s="106" t="s">
        <v>985</v>
      </c>
      <c r="D48" s="10">
        <f t="shared" si="6"/>
        <v>1239.1666666666667</v>
      </c>
      <c r="E48" s="100">
        <f>VLOOKUP(A48,[1]Лист1!$A$2:$O$1343,14,0)</f>
        <v>1487</v>
      </c>
      <c r="F48" s="100">
        <f t="shared" ref="F48:F54" si="16">K48</f>
        <v>1285</v>
      </c>
      <c r="G48" s="112">
        <f t="shared" ref="G48:G54" si="17">E48*$H$11</f>
        <v>1546.48</v>
      </c>
      <c r="H48" s="113"/>
      <c r="I48" s="114">
        <f t="shared" ref="I48:I54" si="18">F48*1.2</f>
        <v>1542</v>
      </c>
      <c r="J48" s="115">
        <f t="shared" ref="J48:J54" si="19">I48/E48*100-100</f>
        <v>3.6987222595830502</v>
      </c>
      <c r="K48" s="97">
        <v>1285</v>
      </c>
      <c r="L48" s="98">
        <f t="shared" si="8"/>
        <v>1542</v>
      </c>
      <c r="M48" s="5">
        <f t="shared" si="14"/>
        <v>3.6987222595830502</v>
      </c>
      <c r="N48" s="5">
        <f t="shared" si="15"/>
        <v>1288.7333333333333</v>
      </c>
      <c r="S48" s="164">
        <f t="shared" si="5"/>
        <v>0</v>
      </c>
    </row>
    <row r="49" spans="1:19" ht="47.25" x14ac:dyDescent="0.25">
      <c r="A49" s="78">
        <v>10000796</v>
      </c>
      <c r="B49" s="11" t="s">
        <v>8</v>
      </c>
      <c r="C49" s="106" t="s">
        <v>985</v>
      </c>
      <c r="D49" s="10">
        <f t="shared" si="6"/>
        <v>2184.166666666667</v>
      </c>
      <c r="E49" s="100">
        <f>VLOOKUP(A49,[1]Лист1!$A$2:$O$1343,14,0)</f>
        <v>2621</v>
      </c>
      <c r="F49" s="100">
        <f t="shared" si="16"/>
        <v>2270</v>
      </c>
      <c r="G49" s="112">
        <f t="shared" si="17"/>
        <v>2725.84</v>
      </c>
      <c r="H49" s="113"/>
      <c r="I49" s="114">
        <f t="shared" si="18"/>
        <v>2724</v>
      </c>
      <c r="J49" s="115">
        <f t="shared" si="19"/>
        <v>3.9297977871041638</v>
      </c>
      <c r="K49" s="97">
        <v>2270</v>
      </c>
      <c r="L49" s="98">
        <f t="shared" si="8"/>
        <v>2724</v>
      </c>
      <c r="M49" s="5">
        <f t="shared" si="14"/>
        <v>3.9297977871041638</v>
      </c>
      <c r="N49" s="5">
        <f t="shared" si="15"/>
        <v>2271.5333333333338</v>
      </c>
      <c r="S49" s="164">
        <f t="shared" si="5"/>
        <v>0</v>
      </c>
    </row>
    <row r="50" spans="1:19" ht="31.5" x14ac:dyDescent="0.25">
      <c r="A50" s="78">
        <v>10000810</v>
      </c>
      <c r="B50" s="11" t="s">
        <v>15</v>
      </c>
      <c r="C50" s="106" t="s">
        <v>985</v>
      </c>
      <c r="D50" s="10">
        <f t="shared" si="6"/>
        <v>740.83333333333337</v>
      </c>
      <c r="E50" s="100">
        <f>VLOOKUP(A50,[1]Лист1!$A$2:$O$1343,14,0)</f>
        <v>889</v>
      </c>
      <c r="F50" s="100">
        <f t="shared" si="16"/>
        <v>770</v>
      </c>
      <c r="G50" s="112">
        <f t="shared" si="17"/>
        <v>924.56000000000006</v>
      </c>
      <c r="H50" s="113"/>
      <c r="I50" s="114">
        <f t="shared" si="18"/>
        <v>924</v>
      </c>
      <c r="J50" s="115">
        <f t="shared" si="19"/>
        <v>3.9370078740157339</v>
      </c>
      <c r="K50" s="97">
        <v>770</v>
      </c>
      <c r="L50" s="98">
        <f t="shared" si="8"/>
        <v>924</v>
      </c>
      <c r="M50" s="5">
        <f t="shared" si="14"/>
        <v>3.9370078740157339</v>
      </c>
      <c r="N50" s="5">
        <f t="shared" si="15"/>
        <v>770.4666666666667</v>
      </c>
      <c r="S50" s="164">
        <f t="shared" si="5"/>
        <v>0</v>
      </c>
    </row>
    <row r="51" spans="1:19" ht="31.5" x14ac:dyDescent="0.25">
      <c r="A51" s="73">
        <v>10000818</v>
      </c>
      <c r="B51" s="36" t="s">
        <v>1313</v>
      </c>
      <c r="C51" s="106" t="s">
        <v>981</v>
      </c>
      <c r="D51" s="10">
        <f t="shared" si="6"/>
        <v>1961.6666666666667</v>
      </c>
      <c r="E51" s="100">
        <f>VLOOKUP(A51,[1]Лист1!$A$2:$O$1343,14,0)</f>
        <v>2354</v>
      </c>
      <c r="F51" s="100">
        <f t="shared" si="16"/>
        <v>2040</v>
      </c>
      <c r="G51" s="112">
        <f t="shared" si="17"/>
        <v>2448.1600000000003</v>
      </c>
      <c r="H51" s="113"/>
      <c r="I51" s="114">
        <f t="shared" si="18"/>
        <v>2448</v>
      </c>
      <c r="J51" s="115">
        <f t="shared" si="19"/>
        <v>3.9932030586236351</v>
      </c>
      <c r="K51" s="97">
        <v>2040</v>
      </c>
      <c r="L51" s="98">
        <f t="shared" si="8"/>
        <v>2448</v>
      </c>
      <c r="M51" s="5">
        <f t="shared" si="14"/>
        <v>3.9932030586236351</v>
      </c>
      <c r="N51" s="5">
        <f t="shared" si="15"/>
        <v>2040.1333333333334</v>
      </c>
      <c r="S51" s="164">
        <f t="shared" si="5"/>
        <v>0</v>
      </c>
    </row>
    <row r="52" spans="1:19" ht="31.5" x14ac:dyDescent="0.25">
      <c r="A52" s="78">
        <v>10000821</v>
      </c>
      <c r="B52" s="11" t="s">
        <v>17</v>
      </c>
      <c r="C52" s="106" t="s">
        <v>981</v>
      </c>
      <c r="D52" s="10">
        <f t="shared" si="6"/>
        <v>807.5</v>
      </c>
      <c r="E52" s="100">
        <f>VLOOKUP(A52,[1]Лист1!$A$2:$O$1343,14,0)</f>
        <v>969</v>
      </c>
      <c r="F52" s="100">
        <f t="shared" si="16"/>
        <v>840</v>
      </c>
      <c r="G52" s="112">
        <f t="shared" si="17"/>
        <v>1007.76</v>
      </c>
      <c r="H52" s="113"/>
      <c r="I52" s="114">
        <f t="shared" si="18"/>
        <v>1008</v>
      </c>
      <c r="J52" s="115">
        <f t="shared" si="19"/>
        <v>4.0247678018575925</v>
      </c>
      <c r="K52" s="97">
        <v>840</v>
      </c>
      <c r="L52" s="98">
        <f t="shared" si="8"/>
        <v>1008</v>
      </c>
      <c r="M52" s="5">
        <f t="shared" si="14"/>
        <v>4.0247678018575925</v>
      </c>
      <c r="N52" s="5">
        <f t="shared" si="15"/>
        <v>839.80000000000007</v>
      </c>
      <c r="S52" s="164">
        <f t="shared" si="5"/>
        <v>0</v>
      </c>
    </row>
    <row r="53" spans="1:19" ht="31.5" x14ac:dyDescent="0.25">
      <c r="A53" s="78">
        <v>10000827</v>
      </c>
      <c r="B53" s="11" t="s">
        <v>20</v>
      </c>
      <c r="C53" s="106" t="s">
        <v>985</v>
      </c>
      <c r="D53" s="10">
        <f t="shared" si="6"/>
        <v>2020</v>
      </c>
      <c r="E53" s="100">
        <f>VLOOKUP(A53,[1]Лист1!$A$2:$O$1343,14,0)</f>
        <v>2424</v>
      </c>
      <c r="F53" s="100">
        <f t="shared" si="16"/>
        <v>2100</v>
      </c>
      <c r="G53" s="112">
        <f t="shared" si="17"/>
        <v>2520.96</v>
      </c>
      <c r="H53" s="113"/>
      <c r="I53" s="114">
        <f t="shared" si="18"/>
        <v>2520</v>
      </c>
      <c r="J53" s="115">
        <f t="shared" si="19"/>
        <v>3.9603960396039639</v>
      </c>
      <c r="K53" s="97">
        <v>2100</v>
      </c>
      <c r="L53" s="98">
        <f t="shared" si="8"/>
        <v>2520</v>
      </c>
      <c r="M53" s="5">
        <f t="shared" si="14"/>
        <v>3.9603960396039639</v>
      </c>
      <c r="N53" s="5">
        <f t="shared" si="15"/>
        <v>2100.8000000000002</v>
      </c>
      <c r="S53" s="164">
        <f t="shared" si="5"/>
        <v>0</v>
      </c>
    </row>
    <row r="54" spans="1:19" s="12" customFormat="1" ht="47.25" x14ac:dyDescent="0.25">
      <c r="A54" s="78">
        <v>10000828</v>
      </c>
      <c r="B54" s="11" t="s">
        <v>21</v>
      </c>
      <c r="C54" s="106" t="s">
        <v>985</v>
      </c>
      <c r="D54" s="10">
        <f t="shared" si="6"/>
        <v>4011.666666666667</v>
      </c>
      <c r="E54" s="100">
        <f>VLOOKUP(A54,[1]Лист1!$A$2:$O$1343,14,0)</f>
        <v>4814</v>
      </c>
      <c r="F54" s="100">
        <f t="shared" si="16"/>
        <v>4170</v>
      </c>
      <c r="G54" s="112">
        <f t="shared" si="17"/>
        <v>5006.5600000000004</v>
      </c>
      <c r="H54" s="113"/>
      <c r="I54" s="114">
        <f t="shared" si="18"/>
        <v>5004</v>
      </c>
      <c r="J54" s="115">
        <f t="shared" si="19"/>
        <v>3.9468217698379817</v>
      </c>
      <c r="K54" s="97">
        <v>4170</v>
      </c>
      <c r="L54" s="98">
        <f t="shared" si="8"/>
        <v>5004</v>
      </c>
      <c r="M54" s="5">
        <f t="shared" si="14"/>
        <v>3.9468217698379817</v>
      </c>
      <c r="N54" s="5">
        <f t="shared" si="15"/>
        <v>4172.1333333333341</v>
      </c>
      <c r="S54" s="164">
        <f t="shared" si="5"/>
        <v>0</v>
      </c>
    </row>
    <row r="55" spans="1:19" s="13" customFormat="1" ht="15.75" customHeight="1" x14ac:dyDescent="0.25">
      <c r="A55" s="208" t="s">
        <v>984</v>
      </c>
      <c r="B55" s="209"/>
      <c r="C55" s="209"/>
      <c r="D55" s="209"/>
      <c r="E55" s="209"/>
      <c r="F55" s="209"/>
      <c r="G55" s="209"/>
      <c r="H55" s="209"/>
      <c r="I55" s="210"/>
      <c r="J55" s="116"/>
      <c r="K55" s="97">
        <f t="shared" si="12"/>
        <v>0</v>
      </c>
      <c r="L55" s="98">
        <f t="shared" si="8"/>
        <v>0</v>
      </c>
      <c r="M55" s="5" t="e">
        <f t="shared" si="14"/>
        <v>#DIV/0!</v>
      </c>
      <c r="N55" s="5">
        <f t="shared" si="15"/>
        <v>0</v>
      </c>
      <c r="S55" s="164">
        <f t="shared" si="5"/>
        <v>0</v>
      </c>
    </row>
    <row r="56" spans="1:19" ht="31.5" x14ac:dyDescent="0.25">
      <c r="A56" s="78">
        <v>10000177</v>
      </c>
      <c r="B56" s="11" t="s">
        <v>24</v>
      </c>
      <c r="C56" s="106" t="s">
        <v>985</v>
      </c>
      <c r="D56" s="10">
        <f t="shared" si="6"/>
        <v>200</v>
      </c>
      <c r="E56" s="100">
        <f>VLOOKUP(A56,[1]Лист1!$A$2:$O$1343,14,0)</f>
        <v>240</v>
      </c>
      <c r="F56" s="100">
        <f>K56</f>
        <v>210</v>
      </c>
      <c r="G56" s="112">
        <f>E56*$H$11</f>
        <v>249.60000000000002</v>
      </c>
      <c r="H56" s="113"/>
      <c r="I56" s="114">
        <f t="shared" ref="I56" si="20">F56*1.2</f>
        <v>252</v>
      </c>
      <c r="J56" s="115">
        <f>I56/E56*100-100</f>
        <v>5</v>
      </c>
      <c r="K56" s="97">
        <v>210</v>
      </c>
      <c r="L56" s="98">
        <f t="shared" si="8"/>
        <v>252</v>
      </c>
      <c r="M56" s="5">
        <f t="shared" si="14"/>
        <v>5</v>
      </c>
      <c r="N56" s="5">
        <f t="shared" si="15"/>
        <v>208</v>
      </c>
      <c r="S56" s="164">
        <f t="shared" si="5"/>
        <v>0</v>
      </c>
    </row>
    <row r="57" spans="1:19" ht="15.75" customHeight="1" x14ac:dyDescent="0.25">
      <c r="A57" s="214" t="s">
        <v>28</v>
      </c>
      <c r="B57" s="215"/>
      <c r="C57" s="215"/>
      <c r="D57" s="215"/>
      <c r="E57" s="215"/>
      <c r="F57" s="215"/>
      <c r="G57" s="215"/>
      <c r="H57" s="215"/>
      <c r="I57" s="216"/>
      <c r="J57" s="117"/>
      <c r="K57" s="97">
        <f t="shared" si="12"/>
        <v>0</v>
      </c>
      <c r="L57" s="98">
        <f t="shared" si="8"/>
        <v>0</v>
      </c>
      <c r="M57" s="5" t="e">
        <f t="shared" si="14"/>
        <v>#DIV/0!</v>
      </c>
      <c r="N57" s="5">
        <f t="shared" si="15"/>
        <v>0</v>
      </c>
      <c r="S57" s="164">
        <f t="shared" si="5"/>
        <v>0</v>
      </c>
    </row>
    <row r="58" spans="1:19" ht="15.75" customHeight="1" x14ac:dyDescent="0.25">
      <c r="A58" s="208" t="s">
        <v>986</v>
      </c>
      <c r="B58" s="209"/>
      <c r="C58" s="209"/>
      <c r="D58" s="209"/>
      <c r="E58" s="209"/>
      <c r="F58" s="209"/>
      <c r="G58" s="209"/>
      <c r="H58" s="209"/>
      <c r="I58" s="210"/>
      <c r="J58" s="116"/>
      <c r="K58" s="97">
        <f t="shared" si="12"/>
        <v>0</v>
      </c>
      <c r="L58" s="98">
        <f t="shared" si="8"/>
        <v>0</v>
      </c>
      <c r="M58" s="5" t="e">
        <f t="shared" si="14"/>
        <v>#DIV/0!</v>
      </c>
      <c r="N58" s="5">
        <f t="shared" si="15"/>
        <v>0</v>
      </c>
      <c r="S58" s="164">
        <f t="shared" si="5"/>
        <v>0</v>
      </c>
    </row>
    <row r="59" spans="1:19" ht="31.5" x14ac:dyDescent="0.25">
      <c r="A59" s="78">
        <v>20000762</v>
      </c>
      <c r="B59" s="11" t="s">
        <v>29</v>
      </c>
      <c r="C59" s="118" t="s">
        <v>981</v>
      </c>
      <c r="D59" s="10">
        <f t="shared" ref="D59:D71" si="21">E59/1.2</f>
        <v>319.16666666666669</v>
      </c>
      <c r="E59" s="100">
        <f>VLOOKUP(A59,[1]Лист1!$A$2:$O$1343,14,0)</f>
        <v>383</v>
      </c>
      <c r="F59" s="100">
        <f t="shared" ref="F59:F71" si="22">K59</f>
        <v>330</v>
      </c>
      <c r="G59" s="112">
        <f t="shared" ref="G59:G71" si="23">E59*$H$11</f>
        <v>398.32</v>
      </c>
      <c r="H59" s="113"/>
      <c r="I59" s="114">
        <f t="shared" ref="I59:I71" si="24">F59*1.2</f>
        <v>396</v>
      </c>
      <c r="J59" s="115">
        <f t="shared" ref="J59:J71" si="25">I59/E59*100-100</f>
        <v>3.3942558746736324</v>
      </c>
      <c r="K59" s="97">
        <v>330</v>
      </c>
      <c r="L59" s="98">
        <f t="shared" si="8"/>
        <v>396</v>
      </c>
      <c r="M59" s="5">
        <f t="shared" si="14"/>
        <v>3.3942558746736324</v>
      </c>
      <c r="N59" s="5">
        <f t="shared" si="15"/>
        <v>331.93333333333334</v>
      </c>
      <c r="S59" s="164">
        <f t="shared" si="5"/>
        <v>0</v>
      </c>
    </row>
    <row r="60" spans="1:19" ht="47.25" x14ac:dyDescent="0.25">
      <c r="A60" s="78">
        <v>20000766</v>
      </c>
      <c r="B60" s="11" t="s">
        <v>33</v>
      </c>
      <c r="C60" s="118" t="s">
        <v>981</v>
      </c>
      <c r="D60" s="10">
        <f t="shared" si="21"/>
        <v>489.16666666666669</v>
      </c>
      <c r="E60" s="100">
        <f>VLOOKUP(A60,[1]Лист1!$A$2:$O$1343,14,0)</f>
        <v>587</v>
      </c>
      <c r="F60" s="100">
        <f t="shared" si="22"/>
        <v>505</v>
      </c>
      <c r="G60" s="112">
        <f t="shared" si="23"/>
        <v>610.48</v>
      </c>
      <c r="H60" s="113"/>
      <c r="I60" s="114">
        <f t="shared" si="24"/>
        <v>606</v>
      </c>
      <c r="J60" s="115">
        <f t="shared" si="25"/>
        <v>3.2367972742759719</v>
      </c>
      <c r="K60" s="97">
        <v>505</v>
      </c>
      <c r="L60" s="98">
        <f t="shared" si="8"/>
        <v>606</v>
      </c>
      <c r="M60" s="5">
        <f t="shared" si="14"/>
        <v>3.2367972742759719</v>
      </c>
      <c r="N60" s="5">
        <f t="shared" si="15"/>
        <v>508.73333333333335</v>
      </c>
      <c r="S60" s="164">
        <f t="shared" si="5"/>
        <v>0</v>
      </c>
    </row>
    <row r="61" spans="1:19" s="4" customFormat="1" ht="31.5" x14ac:dyDescent="0.25">
      <c r="A61" s="78">
        <v>20000768</v>
      </c>
      <c r="B61" s="11" t="s">
        <v>35</v>
      </c>
      <c r="C61" s="118" t="s">
        <v>981</v>
      </c>
      <c r="D61" s="10">
        <f t="shared" si="21"/>
        <v>384.16666666666669</v>
      </c>
      <c r="E61" s="100">
        <f>VLOOKUP(A61,[1]Лист1!$A$2:$O$1343,14,0)</f>
        <v>461</v>
      </c>
      <c r="F61" s="100">
        <f t="shared" si="22"/>
        <v>400</v>
      </c>
      <c r="G61" s="112">
        <f t="shared" si="23"/>
        <v>479.44</v>
      </c>
      <c r="H61" s="113"/>
      <c r="I61" s="114">
        <f t="shared" si="24"/>
        <v>480</v>
      </c>
      <c r="J61" s="115">
        <f t="shared" si="25"/>
        <v>4.1214750542299328</v>
      </c>
      <c r="K61" s="97">
        <v>400</v>
      </c>
      <c r="L61" s="98">
        <f t="shared" si="8"/>
        <v>480</v>
      </c>
      <c r="M61" s="5">
        <f t="shared" si="14"/>
        <v>4.1214750542299328</v>
      </c>
      <c r="N61" s="5">
        <f t="shared" si="15"/>
        <v>399.53333333333336</v>
      </c>
      <c r="S61" s="164">
        <f t="shared" si="5"/>
        <v>0</v>
      </c>
    </row>
    <row r="62" spans="1:19" s="13" customFormat="1" ht="31.5" x14ac:dyDescent="0.25">
      <c r="A62" s="78">
        <v>20000784</v>
      </c>
      <c r="B62" s="11" t="s">
        <v>40</v>
      </c>
      <c r="C62" s="46" t="s">
        <v>985</v>
      </c>
      <c r="D62" s="10">
        <f t="shared" si="21"/>
        <v>2388.3333333333335</v>
      </c>
      <c r="E62" s="100">
        <f>VLOOKUP(A62,[1]Лист1!$A$2:$O$1343,14,0)</f>
        <v>2866</v>
      </c>
      <c r="F62" s="100">
        <f t="shared" si="22"/>
        <v>2480</v>
      </c>
      <c r="G62" s="112">
        <f t="shared" si="23"/>
        <v>2980.6400000000003</v>
      </c>
      <c r="H62" s="113"/>
      <c r="I62" s="114">
        <f t="shared" si="24"/>
        <v>2976</v>
      </c>
      <c r="J62" s="115">
        <f t="shared" si="25"/>
        <v>3.8381018841591157</v>
      </c>
      <c r="K62" s="97">
        <v>2480</v>
      </c>
      <c r="L62" s="98">
        <f t="shared" si="8"/>
        <v>2976</v>
      </c>
      <c r="M62" s="5">
        <f t="shared" si="14"/>
        <v>3.8381018841591157</v>
      </c>
      <c r="N62" s="5">
        <f t="shared" si="15"/>
        <v>2483.8666666666668</v>
      </c>
      <c r="S62" s="164">
        <f t="shared" si="5"/>
        <v>0</v>
      </c>
    </row>
    <row r="63" spans="1:19" s="4" customFormat="1" x14ac:dyDescent="0.25">
      <c r="A63" s="78">
        <v>20000788</v>
      </c>
      <c r="B63" s="11" t="s">
        <v>41</v>
      </c>
      <c r="C63" s="46" t="s">
        <v>981</v>
      </c>
      <c r="D63" s="10">
        <f t="shared" si="21"/>
        <v>964.16666666666674</v>
      </c>
      <c r="E63" s="100">
        <f>VLOOKUP(A63,[1]Лист1!$A$2:$O$1343,14,0)</f>
        <v>1157</v>
      </c>
      <c r="F63" s="100">
        <f t="shared" si="22"/>
        <v>1000</v>
      </c>
      <c r="G63" s="112">
        <f t="shared" si="23"/>
        <v>1203.28</v>
      </c>
      <c r="H63" s="113"/>
      <c r="I63" s="114">
        <f t="shared" si="24"/>
        <v>1200</v>
      </c>
      <c r="J63" s="115">
        <f t="shared" si="25"/>
        <v>3.7165082108902254</v>
      </c>
      <c r="K63" s="97">
        <v>1000</v>
      </c>
      <c r="L63" s="98">
        <f t="shared" si="8"/>
        <v>1200</v>
      </c>
      <c r="M63" s="5">
        <f t="shared" si="14"/>
        <v>3.7165082108902254</v>
      </c>
      <c r="N63" s="5">
        <f t="shared" si="15"/>
        <v>1002.7333333333335</v>
      </c>
      <c r="S63" s="164">
        <f t="shared" si="5"/>
        <v>0</v>
      </c>
    </row>
    <row r="64" spans="1:19" s="13" customFormat="1" ht="31.5" x14ac:dyDescent="0.25">
      <c r="A64" s="78">
        <v>20000789</v>
      </c>
      <c r="B64" s="11" t="s">
        <v>42</v>
      </c>
      <c r="C64" s="46" t="s">
        <v>981</v>
      </c>
      <c r="D64" s="10">
        <f t="shared" si="21"/>
        <v>935.83333333333337</v>
      </c>
      <c r="E64" s="100">
        <f>VLOOKUP(A64,[1]Лист1!$A$2:$O$1343,14,0)</f>
        <v>1123</v>
      </c>
      <c r="F64" s="100">
        <f t="shared" si="22"/>
        <v>970</v>
      </c>
      <c r="G64" s="112">
        <f t="shared" si="23"/>
        <v>1167.92</v>
      </c>
      <c r="H64" s="113"/>
      <c r="I64" s="114">
        <f t="shared" si="24"/>
        <v>1164</v>
      </c>
      <c r="J64" s="115">
        <f t="shared" si="25"/>
        <v>3.6509349955476438</v>
      </c>
      <c r="K64" s="97">
        <v>970</v>
      </c>
      <c r="L64" s="98">
        <f t="shared" si="8"/>
        <v>1164</v>
      </c>
      <c r="M64" s="5">
        <f t="shared" si="14"/>
        <v>3.6509349955476438</v>
      </c>
      <c r="N64" s="5">
        <f t="shared" si="15"/>
        <v>973.26666666666677</v>
      </c>
      <c r="S64" s="164">
        <f t="shared" si="5"/>
        <v>0</v>
      </c>
    </row>
    <row r="65" spans="1:19" ht="31.5" x14ac:dyDescent="0.25">
      <c r="A65" s="78">
        <v>20000790</v>
      </c>
      <c r="B65" s="11" t="s">
        <v>43</v>
      </c>
      <c r="C65" s="46" t="s">
        <v>981</v>
      </c>
      <c r="D65" s="10">
        <f t="shared" si="21"/>
        <v>1115.8333333333335</v>
      </c>
      <c r="E65" s="100">
        <f>VLOOKUP(A65,[1]Лист1!$A$2:$O$1343,14,0)</f>
        <v>1339</v>
      </c>
      <c r="F65" s="100">
        <f t="shared" si="22"/>
        <v>1160</v>
      </c>
      <c r="G65" s="112">
        <f t="shared" si="23"/>
        <v>1392.56</v>
      </c>
      <c r="H65" s="113"/>
      <c r="I65" s="114">
        <f t="shared" si="24"/>
        <v>1392</v>
      </c>
      <c r="J65" s="115">
        <f t="shared" si="25"/>
        <v>3.9581777445855124</v>
      </c>
      <c r="K65" s="97">
        <v>1160</v>
      </c>
      <c r="L65" s="98">
        <f t="shared" si="8"/>
        <v>1392</v>
      </c>
      <c r="M65" s="5">
        <f t="shared" si="14"/>
        <v>3.9581777445855124</v>
      </c>
      <c r="N65" s="5">
        <f t="shared" si="15"/>
        <v>1160.4666666666669</v>
      </c>
      <c r="S65" s="164">
        <f t="shared" si="5"/>
        <v>0</v>
      </c>
    </row>
    <row r="66" spans="1:19" ht="31.5" x14ac:dyDescent="0.25">
      <c r="A66" s="78">
        <v>20001098</v>
      </c>
      <c r="B66" s="11" t="s">
        <v>69</v>
      </c>
      <c r="C66" s="46" t="s">
        <v>981</v>
      </c>
      <c r="D66" s="10">
        <f t="shared" si="21"/>
        <v>406.66666666666669</v>
      </c>
      <c r="E66" s="100">
        <f>VLOOKUP(A66,[1]Лист1!$A$2:$O$1343,14,0)</f>
        <v>488</v>
      </c>
      <c r="F66" s="100">
        <f t="shared" si="22"/>
        <v>420</v>
      </c>
      <c r="G66" s="112">
        <f t="shared" si="23"/>
        <v>507.52000000000004</v>
      </c>
      <c r="H66" s="113"/>
      <c r="I66" s="114">
        <f t="shared" si="24"/>
        <v>504</v>
      </c>
      <c r="J66" s="115">
        <f t="shared" si="25"/>
        <v>3.2786885245901658</v>
      </c>
      <c r="K66" s="97">
        <v>420</v>
      </c>
      <c r="L66" s="98">
        <f t="shared" si="8"/>
        <v>504</v>
      </c>
      <c r="M66" s="5">
        <f t="shared" si="14"/>
        <v>3.2786885245901658</v>
      </c>
      <c r="N66" s="5">
        <f t="shared" si="15"/>
        <v>422.93333333333339</v>
      </c>
      <c r="S66" s="164">
        <f t="shared" si="5"/>
        <v>0</v>
      </c>
    </row>
    <row r="67" spans="1:19" x14ac:dyDescent="0.25">
      <c r="A67" s="78">
        <v>20000763</v>
      </c>
      <c r="B67" s="11" t="s">
        <v>30</v>
      </c>
      <c r="C67" s="46" t="s">
        <v>985</v>
      </c>
      <c r="D67" s="10">
        <f t="shared" si="21"/>
        <v>1578.3333333333335</v>
      </c>
      <c r="E67" s="100">
        <f>VLOOKUP(A67,[1]Лист1!$A$2:$O$1343,14,0)</f>
        <v>1894</v>
      </c>
      <c r="F67" s="100">
        <f t="shared" si="22"/>
        <v>1640</v>
      </c>
      <c r="G67" s="112">
        <f t="shared" si="23"/>
        <v>1969.76</v>
      </c>
      <c r="H67" s="113"/>
      <c r="I67" s="114">
        <f t="shared" si="24"/>
        <v>1968</v>
      </c>
      <c r="J67" s="115">
        <f t="shared" si="25"/>
        <v>3.9070749736008565</v>
      </c>
      <c r="K67" s="97">
        <v>1640</v>
      </c>
      <c r="L67" s="98">
        <f t="shared" si="8"/>
        <v>1968</v>
      </c>
      <c r="M67" s="5">
        <f t="shared" si="14"/>
        <v>3.9070749736008565</v>
      </c>
      <c r="N67" s="5">
        <f t="shared" si="15"/>
        <v>1641.4666666666669</v>
      </c>
      <c r="S67" s="164">
        <f t="shared" si="5"/>
        <v>0</v>
      </c>
    </row>
    <row r="68" spans="1:19" x14ac:dyDescent="0.25">
      <c r="A68" s="78">
        <v>20000764</v>
      </c>
      <c r="B68" s="11" t="s">
        <v>31</v>
      </c>
      <c r="C68" s="46" t="s">
        <v>985</v>
      </c>
      <c r="D68" s="10">
        <f t="shared" si="21"/>
        <v>1656.6666666666667</v>
      </c>
      <c r="E68" s="100">
        <f>VLOOKUP(A68,[1]Лист1!$A$2:$O$1343,14,0)</f>
        <v>1988</v>
      </c>
      <c r="F68" s="100">
        <f t="shared" si="22"/>
        <v>1720</v>
      </c>
      <c r="G68" s="112">
        <f t="shared" si="23"/>
        <v>2067.52</v>
      </c>
      <c r="H68" s="113"/>
      <c r="I68" s="114">
        <f t="shared" si="24"/>
        <v>2064</v>
      </c>
      <c r="J68" s="115">
        <f t="shared" si="25"/>
        <v>3.8229376257545198</v>
      </c>
      <c r="K68" s="97">
        <v>1720</v>
      </c>
      <c r="L68" s="98">
        <f t="shared" si="8"/>
        <v>2064</v>
      </c>
      <c r="M68" s="5">
        <f t="shared" si="14"/>
        <v>3.8229376257545198</v>
      </c>
      <c r="N68" s="5">
        <f t="shared" si="15"/>
        <v>1722.9333333333334</v>
      </c>
      <c r="S68" s="164">
        <f t="shared" si="5"/>
        <v>0</v>
      </c>
    </row>
    <row r="69" spans="1:19" s="15" customFormat="1" ht="31.5" x14ac:dyDescent="0.25">
      <c r="A69" s="78">
        <v>20000783</v>
      </c>
      <c r="B69" s="11" t="s">
        <v>39</v>
      </c>
      <c r="C69" s="46" t="s">
        <v>985</v>
      </c>
      <c r="D69" s="10">
        <f t="shared" si="21"/>
        <v>2131.666666666667</v>
      </c>
      <c r="E69" s="100">
        <f>VLOOKUP(A69,[1]Лист1!$A$2:$O$1343,14,0)</f>
        <v>2558</v>
      </c>
      <c r="F69" s="100">
        <f t="shared" si="22"/>
        <v>2215</v>
      </c>
      <c r="G69" s="112">
        <f t="shared" si="23"/>
        <v>2660.32</v>
      </c>
      <c r="H69" s="113"/>
      <c r="I69" s="114">
        <f t="shared" si="24"/>
        <v>2658</v>
      </c>
      <c r="J69" s="115">
        <f t="shared" si="25"/>
        <v>3.9093041438623857</v>
      </c>
      <c r="K69" s="97">
        <v>2215</v>
      </c>
      <c r="L69" s="98">
        <f t="shared" si="8"/>
        <v>2658</v>
      </c>
      <c r="M69" s="5">
        <f t="shared" si="14"/>
        <v>3.9093041438623857</v>
      </c>
      <c r="N69" s="5">
        <f t="shared" si="15"/>
        <v>2216.9333333333338</v>
      </c>
      <c r="S69" s="164">
        <f t="shared" si="5"/>
        <v>0</v>
      </c>
    </row>
    <row r="70" spans="1:19" s="15" customFormat="1" ht="31.5" x14ac:dyDescent="0.25">
      <c r="A70" s="78">
        <v>20000801</v>
      </c>
      <c r="B70" s="11" t="s">
        <v>48</v>
      </c>
      <c r="C70" s="46" t="s">
        <v>985</v>
      </c>
      <c r="D70" s="10">
        <f t="shared" si="21"/>
        <v>2388.3333333333335</v>
      </c>
      <c r="E70" s="100">
        <f>VLOOKUP(A70,[1]Лист1!$A$2:$O$1343,14,0)</f>
        <v>2866</v>
      </c>
      <c r="F70" s="100">
        <f t="shared" si="22"/>
        <v>2480</v>
      </c>
      <c r="G70" s="112">
        <f t="shared" si="23"/>
        <v>2980.6400000000003</v>
      </c>
      <c r="H70" s="113"/>
      <c r="I70" s="114">
        <f t="shared" si="24"/>
        <v>2976</v>
      </c>
      <c r="J70" s="115">
        <f t="shared" si="25"/>
        <v>3.8381018841591157</v>
      </c>
      <c r="K70" s="97">
        <v>2480</v>
      </c>
      <c r="L70" s="98">
        <f t="shared" si="8"/>
        <v>2976</v>
      </c>
      <c r="M70" s="5">
        <f t="shared" si="14"/>
        <v>3.8381018841591157</v>
      </c>
      <c r="N70" s="5">
        <f t="shared" si="15"/>
        <v>2483.8666666666668</v>
      </c>
      <c r="S70" s="164">
        <f t="shared" si="5"/>
        <v>0</v>
      </c>
    </row>
    <row r="71" spans="1:19" x14ac:dyDescent="0.25">
      <c r="A71" s="80">
        <v>20000956</v>
      </c>
      <c r="B71" s="11" t="s">
        <v>63</v>
      </c>
      <c r="C71" s="46" t="s">
        <v>985</v>
      </c>
      <c r="D71" s="10">
        <f t="shared" si="21"/>
        <v>222.5</v>
      </c>
      <c r="E71" s="100">
        <f>VLOOKUP(A71,[1]Лист1!$A$2:$O$1343,14,0)</f>
        <v>267</v>
      </c>
      <c r="F71" s="100">
        <f t="shared" si="22"/>
        <v>230</v>
      </c>
      <c r="G71" s="112">
        <f t="shared" si="23"/>
        <v>277.68</v>
      </c>
      <c r="H71" s="113"/>
      <c r="I71" s="114">
        <f t="shared" si="24"/>
        <v>276</v>
      </c>
      <c r="J71" s="115">
        <f t="shared" si="25"/>
        <v>3.3707865168539399</v>
      </c>
      <c r="K71" s="97">
        <v>230</v>
      </c>
      <c r="L71" s="98">
        <f t="shared" si="8"/>
        <v>276</v>
      </c>
      <c r="M71" s="5">
        <f t="shared" si="14"/>
        <v>3.3707865168539399</v>
      </c>
      <c r="N71" s="5">
        <f t="shared" si="15"/>
        <v>231.4</v>
      </c>
      <c r="S71" s="164">
        <f t="shared" si="5"/>
        <v>0</v>
      </c>
    </row>
    <row r="72" spans="1:19" ht="15.75" customHeight="1" x14ac:dyDescent="0.25">
      <c r="A72" s="208" t="s">
        <v>982</v>
      </c>
      <c r="B72" s="209"/>
      <c r="C72" s="209"/>
      <c r="D72" s="209"/>
      <c r="E72" s="209"/>
      <c r="F72" s="209"/>
      <c r="G72" s="209"/>
      <c r="H72" s="209"/>
      <c r="I72" s="210"/>
      <c r="J72" s="116"/>
      <c r="K72" s="97">
        <f t="shared" si="12"/>
        <v>0</v>
      </c>
      <c r="L72" s="98">
        <f t="shared" si="8"/>
        <v>0</v>
      </c>
      <c r="M72" s="5" t="e">
        <f t="shared" si="14"/>
        <v>#DIV/0!</v>
      </c>
      <c r="N72" s="5">
        <f t="shared" si="15"/>
        <v>0</v>
      </c>
      <c r="S72" s="164">
        <f t="shared" si="5"/>
        <v>0</v>
      </c>
    </row>
    <row r="73" spans="1:19" ht="31.5" x14ac:dyDescent="0.25">
      <c r="A73" s="78">
        <v>20000765</v>
      </c>
      <c r="B73" s="11" t="s">
        <v>32</v>
      </c>
      <c r="C73" s="46" t="s">
        <v>981</v>
      </c>
      <c r="D73" s="10">
        <f t="shared" ref="D73:D85" si="26">E73/1.2</f>
        <v>380</v>
      </c>
      <c r="E73" s="100">
        <f>VLOOKUP(A73,[1]Лист1!$A$2:$O$1343,14,0)</f>
        <v>456</v>
      </c>
      <c r="F73" s="100">
        <f t="shared" ref="F73:F85" si="27">K73</f>
        <v>395</v>
      </c>
      <c r="G73" s="112">
        <f t="shared" ref="G73:G85" si="28">E73*$H$11</f>
        <v>474.24</v>
      </c>
      <c r="H73" s="113"/>
      <c r="I73" s="114">
        <f t="shared" ref="I73:I85" si="29">F73*1.2</f>
        <v>474</v>
      </c>
      <c r="J73" s="115">
        <f t="shared" ref="J73:J85" si="30">I73/E73*100-100</f>
        <v>3.9473684210526301</v>
      </c>
      <c r="K73" s="97">
        <v>395</v>
      </c>
      <c r="L73" s="98">
        <f t="shared" si="8"/>
        <v>474</v>
      </c>
      <c r="M73" s="5">
        <f t="shared" si="14"/>
        <v>3.9473684210526301</v>
      </c>
      <c r="N73" s="5">
        <f t="shared" si="15"/>
        <v>395.2</v>
      </c>
      <c r="S73" s="164">
        <f t="shared" si="5"/>
        <v>0</v>
      </c>
    </row>
    <row r="74" spans="1:19" ht="31.5" x14ac:dyDescent="0.25">
      <c r="A74" s="78">
        <v>20000767</v>
      </c>
      <c r="B74" s="11" t="s">
        <v>34</v>
      </c>
      <c r="C74" s="46" t="s">
        <v>981</v>
      </c>
      <c r="D74" s="10">
        <f t="shared" si="26"/>
        <v>380</v>
      </c>
      <c r="E74" s="100">
        <f>VLOOKUP(A74,[1]Лист1!$A$2:$O$1343,14,0)</f>
        <v>456</v>
      </c>
      <c r="F74" s="100">
        <f t="shared" si="27"/>
        <v>395</v>
      </c>
      <c r="G74" s="112">
        <f t="shared" si="28"/>
        <v>474.24</v>
      </c>
      <c r="H74" s="113"/>
      <c r="I74" s="114">
        <f t="shared" si="29"/>
        <v>474</v>
      </c>
      <c r="J74" s="115">
        <f t="shared" si="30"/>
        <v>3.9473684210526301</v>
      </c>
      <c r="K74" s="97">
        <v>395</v>
      </c>
      <c r="L74" s="98">
        <f t="shared" si="8"/>
        <v>474</v>
      </c>
      <c r="M74" s="5">
        <f t="shared" si="14"/>
        <v>3.9473684210526301</v>
      </c>
      <c r="N74" s="5">
        <f t="shared" si="15"/>
        <v>395.2</v>
      </c>
      <c r="S74" s="164">
        <f t="shared" si="5"/>
        <v>0</v>
      </c>
    </row>
    <row r="75" spans="1:19" x14ac:dyDescent="0.25">
      <c r="A75" s="78">
        <v>20000769</v>
      </c>
      <c r="B75" s="11" t="s">
        <v>36</v>
      </c>
      <c r="C75" s="46" t="s">
        <v>981</v>
      </c>
      <c r="D75" s="10">
        <f t="shared" si="26"/>
        <v>507.5</v>
      </c>
      <c r="E75" s="100">
        <f>VLOOKUP(A75,[1]Лист1!$A$2:$O$1343,14,0)</f>
        <v>609</v>
      </c>
      <c r="F75" s="100">
        <f t="shared" si="27"/>
        <v>525</v>
      </c>
      <c r="G75" s="112">
        <f t="shared" si="28"/>
        <v>633.36</v>
      </c>
      <c r="H75" s="113"/>
      <c r="I75" s="114">
        <f t="shared" si="29"/>
        <v>630</v>
      </c>
      <c r="J75" s="115">
        <f t="shared" si="30"/>
        <v>3.448275862068968</v>
      </c>
      <c r="K75" s="97">
        <v>525</v>
      </c>
      <c r="L75" s="98">
        <f t="shared" si="8"/>
        <v>630</v>
      </c>
      <c r="M75" s="5">
        <f t="shared" si="14"/>
        <v>3.448275862068968</v>
      </c>
      <c r="N75" s="5">
        <f t="shared" si="15"/>
        <v>527.80000000000007</v>
      </c>
      <c r="S75" s="164">
        <f t="shared" si="5"/>
        <v>0</v>
      </c>
    </row>
    <row r="76" spans="1:19" s="15" customFormat="1" ht="31.5" x14ac:dyDescent="0.25">
      <c r="A76" s="78">
        <v>20000780</v>
      </c>
      <c r="B76" s="11" t="s">
        <v>37</v>
      </c>
      <c r="C76" s="46" t="s">
        <v>981</v>
      </c>
      <c r="D76" s="10">
        <f t="shared" si="26"/>
        <v>246.66666666666669</v>
      </c>
      <c r="E76" s="100">
        <f>VLOOKUP(A76,[1]Лист1!$A$2:$O$1343,14,0)</f>
        <v>296</v>
      </c>
      <c r="F76" s="100">
        <f t="shared" si="27"/>
        <v>255</v>
      </c>
      <c r="G76" s="112">
        <f t="shared" si="28"/>
        <v>307.84000000000003</v>
      </c>
      <c r="H76" s="113"/>
      <c r="I76" s="114">
        <f t="shared" si="29"/>
        <v>306</v>
      </c>
      <c r="J76" s="115">
        <f t="shared" si="30"/>
        <v>3.3783783783783718</v>
      </c>
      <c r="K76" s="97">
        <v>255</v>
      </c>
      <c r="L76" s="98">
        <f t="shared" si="8"/>
        <v>306</v>
      </c>
      <c r="M76" s="5">
        <f t="shared" si="14"/>
        <v>3.3783783783783718</v>
      </c>
      <c r="N76" s="5">
        <f t="shared" si="15"/>
        <v>256.53333333333336</v>
      </c>
      <c r="S76" s="164">
        <f t="shared" si="5"/>
        <v>0</v>
      </c>
    </row>
    <row r="77" spans="1:19" s="15" customFormat="1" x14ac:dyDescent="0.25">
      <c r="A77" s="78">
        <v>20000781</v>
      </c>
      <c r="B77" s="11" t="s">
        <v>38</v>
      </c>
      <c r="C77" s="46" t="s">
        <v>981</v>
      </c>
      <c r="D77" s="10">
        <f t="shared" si="26"/>
        <v>327.5</v>
      </c>
      <c r="E77" s="100">
        <f>VLOOKUP(A77,[1]Лист1!$A$2:$O$1343,14,0)</f>
        <v>393</v>
      </c>
      <c r="F77" s="100">
        <f t="shared" si="27"/>
        <v>340</v>
      </c>
      <c r="G77" s="112">
        <f t="shared" si="28"/>
        <v>408.72</v>
      </c>
      <c r="H77" s="113"/>
      <c r="I77" s="114">
        <f t="shared" si="29"/>
        <v>408</v>
      </c>
      <c r="J77" s="115">
        <f t="shared" si="30"/>
        <v>3.8167938931297698</v>
      </c>
      <c r="K77" s="97">
        <v>340</v>
      </c>
      <c r="L77" s="98">
        <f t="shared" si="8"/>
        <v>408</v>
      </c>
      <c r="M77" s="5">
        <f t="shared" si="14"/>
        <v>3.8167938931297698</v>
      </c>
      <c r="N77" s="5">
        <f t="shared" si="15"/>
        <v>340.6</v>
      </c>
      <c r="S77" s="164">
        <f t="shared" si="5"/>
        <v>0</v>
      </c>
    </row>
    <row r="78" spans="1:19" s="13" customFormat="1" x14ac:dyDescent="0.25">
      <c r="A78" s="78">
        <v>20000792</v>
      </c>
      <c r="B78" s="11" t="s">
        <v>44</v>
      </c>
      <c r="C78" s="46" t="s">
        <v>981</v>
      </c>
      <c r="D78" s="10">
        <f t="shared" si="26"/>
        <v>408.33333333333337</v>
      </c>
      <c r="E78" s="100">
        <f>VLOOKUP(A78,[1]Лист1!$A$2:$O$1343,14,0)</f>
        <v>490</v>
      </c>
      <c r="F78" s="100">
        <f t="shared" si="27"/>
        <v>425</v>
      </c>
      <c r="G78" s="112">
        <f t="shared" si="28"/>
        <v>509.6</v>
      </c>
      <c r="H78" s="113"/>
      <c r="I78" s="114">
        <f t="shared" si="29"/>
        <v>510</v>
      </c>
      <c r="J78" s="115">
        <f t="shared" si="30"/>
        <v>4.0816326530612344</v>
      </c>
      <c r="K78" s="97">
        <v>425</v>
      </c>
      <c r="L78" s="98">
        <f t="shared" ref="L78:L142" si="31">K78*1.2</f>
        <v>510</v>
      </c>
      <c r="M78" s="5">
        <f t="shared" ref="M78:M109" si="32">L78/E78*100-100</f>
        <v>4.0816326530612344</v>
      </c>
      <c r="N78" s="5">
        <f t="shared" ref="N78:N109" si="33">D78*1.04</f>
        <v>424.66666666666674</v>
      </c>
      <c r="S78" s="164">
        <f t="shared" ref="S78:S142" si="34">(ROUND(F78,2)*1.2)-ROUND(I78,2)</f>
        <v>0</v>
      </c>
    </row>
    <row r="79" spans="1:19" s="13" customFormat="1" ht="31.5" x14ac:dyDescent="0.25">
      <c r="A79" s="78">
        <v>20000793</v>
      </c>
      <c r="B79" s="11" t="s">
        <v>45</v>
      </c>
      <c r="C79" s="46" t="s">
        <v>981</v>
      </c>
      <c r="D79" s="10">
        <f t="shared" si="26"/>
        <v>455.83333333333337</v>
      </c>
      <c r="E79" s="100">
        <f>VLOOKUP(A79,[1]Лист1!$A$2:$O$1343,14,0)</f>
        <v>547</v>
      </c>
      <c r="F79" s="100">
        <f t="shared" si="27"/>
        <v>470</v>
      </c>
      <c r="G79" s="112">
        <f t="shared" si="28"/>
        <v>568.88</v>
      </c>
      <c r="H79" s="113"/>
      <c r="I79" s="114">
        <f t="shared" si="29"/>
        <v>564</v>
      </c>
      <c r="J79" s="115">
        <f t="shared" si="30"/>
        <v>3.1078610603290713</v>
      </c>
      <c r="K79" s="97">
        <v>470</v>
      </c>
      <c r="L79" s="98">
        <f t="shared" si="31"/>
        <v>564</v>
      </c>
      <c r="M79" s="5">
        <f t="shared" si="32"/>
        <v>3.1078610603290713</v>
      </c>
      <c r="N79" s="5">
        <f t="shared" si="33"/>
        <v>474.06666666666672</v>
      </c>
      <c r="S79" s="164">
        <f t="shared" si="34"/>
        <v>0</v>
      </c>
    </row>
    <row r="80" spans="1:19" ht="31.5" x14ac:dyDescent="0.25">
      <c r="A80" s="78">
        <v>20000794</v>
      </c>
      <c r="B80" s="11" t="s">
        <v>46</v>
      </c>
      <c r="C80" s="46" t="s">
        <v>981</v>
      </c>
      <c r="D80" s="10">
        <f t="shared" si="26"/>
        <v>555.83333333333337</v>
      </c>
      <c r="E80" s="100">
        <f>VLOOKUP(A80,[1]Лист1!$A$2:$O$1343,14,0)</f>
        <v>667</v>
      </c>
      <c r="F80" s="100">
        <f t="shared" si="27"/>
        <v>575</v>
      </c>
      <c r="G80" s="112">
        <f t="shared" si="28"/>
        <v>693.68000000000006</v>
      </c>
      <c r="H80" s="113"/>
      <c r="I80" s="114">
        <f t="shared" si="29"/>
        <v>690</v>
      </c>
      <c r="J80" s="115">
        <f t="shared" si="30"/>
        <v>3.448275862068968</v>
      </c>
      <c r="K80" s="97">
        <v>575</v>
      </c>
      <c r="L80" s="98">
        <f t="shared" si="31"/>
        <v>690</v>
      </c>
      <c r="M80" s="5">
        <f t="shared" si="32"/>
        <v>3.448275862068968</v>
      </c>
      <c r="N80" s="5">
        <f t="shared" si="33"/>
        <v>578.06666666666672</v>
      </c>
      <c r="S80" s="164">
        <f t="shared" si="34"/>
        <v>0</v>
      </c>
    </row>
    <row r="81" spans="1:19" ht="31.5" x14ac:dyDescent="0.25">
      <c r="A81" s="78">
        <v>20001093</v>
      </c>
      <c r="B81" s="11" t="s">
        <v>64</v>
      </c>
      <c r="C81" s="46" t="s">
        <v>981</v>
      </c>
      <c r="D81" s="10">
        <f t="shared" si="26"/>
        <v>406.66666666666669</v>
      </c>
      <c r="E81" s="100">
        <f>VLOOKUP(A81,[1]Лист1!$A$2:$O$1343,14,0)</f>
        <v>488</v>
      </c>
      <c r="F81" s="100">
        <f t="shared" si="27"/>
        <v>420</v>
      </c>
      <c r="G81" s="112">
        <f t="shared" si="28"/>
        <v>507.52000000000004</v>
      </c>
      <c r="H81" s="113"/>
      <c r="I81" s="114">
        <f t="shared" si="29"/>
        <v>504</v>
      </c>
      <c r="J81" s="115">
        <f t="shared" si="30"/>
        <v>3.2786885245901658</v>
      </c>
      <c r="K81" s="97">
        <v>420</v>
      </c>
      <c r="L81" s="98">
        <f t="shared" si="31"/>
        <v>504</v>
      </c>
      <c r="M81" s="5">
        <f t="shared" si="32"/>
        <v>3.2786885245901658</v>
      </c>
      <c r="N81" s="5">
        <f t="shared" si="33"/>
        <v>422.93333333333339</v>
      </c>
      <c r="S81" s="164">
        <f t="shared" si="34"/>
        <v>0</v>
      </c>
    </row>
    <row r="82" spans="1:19" ht="31.5" x14ac:dyDescent="0.25">
      <c r="A82" s="78">
        <v>20001094</v>
      </c>
      <c r="B82" s="11" t="s">
        <v>65</v>
      </c>
      <c r="C82" s="46" t="s">
        <v>981</v>
      </c>
      <c r="D82" s="10">
        <f t="shared" si="26"/>
        <v>406.66666666666669</v>
      </c>
      <c r="E82" s="100">
        <f>VLOOKUP(A82,[1]Лист1!$A$2:$O$1343,14,0)</f>
        <v>488</v>
      </c>
      <c r="F82" s="100">
        <f t="shared" si="27"/>
        <v>420</v>
      </c>
      <c r="G82" s="112">
        <f t="shared" si="28"/>
        <v>507.52000000000004</v>
      </c>
      <c r="H82" s="113"/>
      <c r="I82" s="114">
        <f t="shared" si="29"/>
        <v>504</v>
      </c>
      <c r="J82" s="115">
        <f t="shared" si="30"/>
        <v>3.2786885245901658</v>
      </c>
      <c r="K82" s="97">
        <v>420</v>
      </c>
      <c r="L82" s="98">
        <f t="shared" si="31"/>
        <v>504</v>
      </c>
      <c r="M82" s="5">
        <f t="shared" si="32"/>
        <v>3.2786885245901658</v>
      </c>
      <c r="N82" s="5">
        <f t="shared" si="33"/>
        <v>422.93333333333339</v>
      </c>
      <c r="S82" s="164">
        <f t="shared" si="34"/>
        <v>0</v>
      </c>
    </row>
    <row r="83" spans="1:19" ht="31.5" x14ac:dyDescent="0.25">
      <c r="A83" s="78">
        <v>20001095</v>
      </c>
      <c r="B83" s="11" t="s">
        <v>66</v>
      </c>
      <c r="C83" s="46" t="s">
        <v>981</v>
      </c>
      <c r="D83" s="10">
        <f t="shared" si="26"/>
        <v>406.66666666666669</v>
      </c>
      <c r="E83" s="100">
        <f>VLOOKUP(A83,[1]Лист1!$A$2:$O$1343,14,0)</f>
        <v>488</v>
      </c>
      <c r="F83" s="100">
        <f t="shared" si="27"/>
        <v>420</v>
      </c>
      <c r="G83" s="112">
        <f t="shared" si="28"/>
        <v>507.52000000000004</v>
      </c>
      <c r="H83" s="113"/>
      <c r="I83" s="114">
        <f t="shared" si="29"/>
        <v>504</v>
      </c>
      <c r="J83" s="115">
        <f t="shared" si="30"/>
        <v>3.2786885245901658</v>
      </c>
      <c r="K83" s="97">
        <v>420</v>
      </c>
      <c r="L83" s="98">
        <f t="shared" si="31"/>
        <v>504</v>
      </c>
      <c r="M83" s="5">
        <f t="shared" si="32"/>
        <v>3.2786885245901658</v>
      </c>
      <c r="N83" s="5">
        <f t="shared" si="33"/>
        <v>422.93333333333339</v>
      </c>
      <c r="S83" s="164">
        <f t="shared" si="34"/>
        <v>0</v>
      </c>
    </row>
    <row r="84" spans="1:19" ht="31.5" x14ac:dyDescent="0.25">
      <c r="A84" s="78">
        <v>20001096</v>
      </c>
      <c r="B84" s="11" t="s">
        <v>67</v>
      </c>
      <c r="C84" s="46" t="s">
        <v>981</v>
      </c>
      <c r="D84" s="10">
        <f t="shared" si="26"/>
        <v>406.66666666666669</v>
      </c>
      <c r="E84" s="100">
        <f>VLOOKUP(A84,[1]Лист1!$A$2:$O$1343,14,0)</f>
        <v>488</v>
      </c>
      <c r="F84" s="100">
        <f t="shared" si="27"/>
        <v>420</v>
      </c>
      <c r="G84" s="112">
        <f t="shared" si="28"/>
        <v>507.52000000000004</v>
      </c>
      <c r="H84" s="113"/>
      <c r="I84" s="114">
        <f t="shared" si="29"/>
        <v>504</v>
      </c>
      <c r="J84" s="115">
        <f t="shared" si="30"/>
        <v>3.2786885245901658</v>
      </c>
      <c r="K84" s="97">
        <v>420</v>
      </c>
      <c r="L84" s="98">
        <f t="shared" si="31"/>
        <v>504</v>
      </c>
      <c r="M84" s="5">
        <f t="shared" si="32"/>
        <v>3.2786885245901658</v>
      </c>
      <c r="N84" s="5">
        <f t="shared" si="33"/>
        <v>422.93333333333339</v>
      </c>
      <c r="S84" s="164">
        <f t="shared" si="34"/>
        <v>0</v>
      </c>
    </row>
    <row r="85" spans="1:19" ht="31.5" x14ac:dyDescent="0.25">
      <c r="A85" s="78">
        <v>20001097</v>
      </c>
      <c r="B85" s="11" t="s">
        <v>68</v>
      </c>
      <c r="C85" s="46" t="s">
        <v>981</v>
      </c>
      <c r="D85" s="10">
        <f t="shared" si="26"/>
        <v>406.66666666666669</v>
      </c>
      <c r="E85" s="100">
        <f>VLOOKUP(A85,[1]Лист1!$A$2:$O$1343,14,0)</f>
        <v>488</v>
      </c>
      <c r="F85" s="100">
        <f t="shared" si="27"/>
        <v>420</v>
      </c>
      <c r="G85" s="112">
        <f t="shared" si="28"/>
        <v>507.52000000000004</v>
      </c>
      <c r="H85" s="113"/>
      <c r="I85" s="114">
        <f t="shared" si="29"/>
        <v>504</v>
      </c>
      <c r="J85" s="115">
        <f t="shared" si="30"/>
        <v>3.2786885245901658</v>
      </c>
      <c r="K85" s="97">
        <v>420</v>
      </c>
      <c r="L85" s="98">
        <f t="shared" si="31"/>
        <v>504</v>
      </c>
      <c r="M85" s="5">
        <f t="shared" si="32"/>
        <v>3.2786885245901658</v>
      </c>
      <c r="N85" s="5">
        <f t="shared" si="33"/>
        <v>422.93333333333339</v>
      </c>
      <c r="S85" s="164">
        <f t="shared" si="34"/>
        <v>0</v>
      </c>
    </row>
    <row r="86" spans="1:19" ht="15.75" customHeight="1" x14ac:dyDescent="0.25">
      <c r="A86" s="208" t="s">
        <v>987</v>
      </c>
      <c r="B86" s="209"/>
      <c r="C86" s="209"/>
      <c r="D86" s="209"/>
      <c r="E86" s="209"/>
      <c r="F86" s="209"/>
      <c r="G86" s="209"/>
      <c r="H86" s="209"/>
      <c r="I86" s="210"/>
      <c r="J86" s="116"/>
      <c r="K86" s="97">
        <f t="shared" ref="K86:K137" si="35">F86</f>
        <v>0</v>
      </c>
      <c r="L86" s="98">
        <f t="shared" si="31"/>
        <v>0</v>
      </c>
      <c r="M86" s="5" t="e">
        <f t="shared" si="32"/>
        <v>#DIV/0!</v>
      </c>
      <c r="N86" s="5">
        <f t="shared" si="33"/>
        <v>0</v>
      </c>
      <c r="S86" s="164">
        <f t="shared" si="34"/>
        <v>0</v>
      </c>
    </row>
    <row r="87" spans="1:19" ht="47.25" x14ac:dyDescent="0.25">
      <c r="A87" s="78">
        <v>20000795</v>
      </c>
      <c r="B87" s="11" t="s">
        <v>47</v>
      </c>
      <c r="C87" s="46" t="s">
        <v>981</v>
      </c>
      <c r="D87" s="10">
        <f t="shared" ref="D87:D103" si="36">E87/1.2</f>
        <v>484.16666666666669</v>
      </c>
      <c r="E87" s="100">
        <f>VLOOKUP(A87,[1]Лист1!$A$2:$O$1343,14,0)</f>
        <v>581</v>
      </c>
      <c r="F87" s="100">
        <f t="shared" ref="F87:F103" si="37">K87</f>
        <v>500</v>
      </c>
      <c r="G87" s="112">
        <f t="shared" ref="G87:G103" si="38">E87*$H$11</f>
        <v>604.24</v>
      </c>
      <c r="H87" s="113"/>
      <c r="I87" s="114">
        <f t="shared" ref="I87:I103" si="39">F87*1.2</f>
        <v>600</v>
      </c>
      <c r="J87" s="115">
        <f t="shared" ref="J87:J103" si="40">I87/E87*100-100</f>
        <v>3.2702237521514661</v>
      </c>
      <c r="K87" s="97">
        <v>500</v>
      </c>
      <c r="L87" s="98">
        <f t="shared" si="31"/>
        <v>600</v>
      </c>
      <c r="M87" s="5">
        <f t="shared" si="32"/>
        <v>3.2702237521514661</v>
      </c>
      <c r="N87" s="5">
        <f t="shared" si="33"/>
        <v>503.53333333333336</v>
      </c>
      <c r="S87" s="164">
        <f t="shared" si="34"/>
        <v>0</v>
      </c>
    </row>
    <row r="88" spans="1:19" ht="31.5" x14ac:dyDescent="0.25">
      <c r="A88" s="78">
        <v>20000798</v>
      </c>
      <c r="B88" s="11" t="s">
        <v>1308</v>
      </c>
      <c r="C88" s="46" t="s">
        <v>981</v>
      </c>
      <c r="D88" s="10">
        <f t="shared" si="36"/>
        <v>507.5</v>
      </c>
      <c r="E88" s="100">
        <f>VLOOKUP(A88,[1]Лист1!$A$2:$O$1343,14,0)</f>
        <v>609</v>
      </c>
      <c r="F88" s="100">
        <f t="shared" si="37"/>
        <v>525</v>
      </c>
      <c r="G88" s="112">
        <f t="shared" si="38"/>
        <v>633.36</v>
      </c>
      <c r="H88" s="113"/>
      <c r="I88" s="114">
        <f t="shared" si="39"/>
        <v>630</v>
      </c>
      <c r="J88" s="115">
        <f t="shared" si="40"/>
        <v>3.448275862068968</v>
      </c>
      <c r="K88" s="97">
        <v>525</v>
      </c>
      <c r="L88" s="98">
        <f t="shared" si="31"/>
        <v>630</v>
      </c>
      <c r="M88" s="5">
        <f t="shared" si="32"/>
        <v>3.448275862068968</v>
      </c>
      <c r="N88" s="5">
        <f t="shared" si="33"/>
        <v>527.80000000000007</v>
      </c>
      <c r="S88" s="164">
        <f t="shared" si="34"/>
        <v>0</v>
      </c>
    </row>
    <row r="89" spans="1:19" ht="63" x14ac:dyDescent="0.25">
      <c r="A89" s="78">
        <v>20000803</v>
      </c>
      <c r="B89" s="11" t="s">
        <v>49</v>
      </c>
      <c r="C89" s="46" t="s">
        <v>981</v>
      </c>
      <c r="D89" s="10">
        <f t="shared" si="36"/>
        <v>317.5</v>
      </c>
      <c r="E89" s="100">
        <f>VLOOKUP(A89,[1]Лист1!$A$2:$O$1343,14,0)</f>
        <v>381</v>
      </c>
      <c r="F89" s="100">
        <f t="shared" si="37"/>
        <v>330</v>
      </c>
      <c r="G89" s="112">
        <f t="shared" si="38"/>
        <v>396.24</v>
      </c>
      <c r="H89" s="113"/>
      <c r="I89" s="114">
        <f t="shared" si="39"/>
        <v>396</v>
      </c>
      <c r="J89" s="115">
        <f t="shared" si="40"/>
        <v>3.9370078740157339</v>
      </c>
      <c r="K89" s="97">
        <v>330</v>
      </c>
      <c r="L89" s="98">
        <f t="shared" si="31"/>
        <v>396</v>
      </c>
      <c r="M89" s="5">
        <f t="shared" si="32"/>
        <v>3.9370078740157339</v>
      </c>
      <c r="N89" s="5">
        <f t="shared" si="33"/>
        <v>330.2</v>
      </c>
      <c r="S89" s="164">
        <f t="shared" si="34"/>
        <v>0</v>
      </c>
    </row>
    <row r="90" spans="1:19" ht="47.25" x14ac:dyDescent="0.25">
      <c r="A90" s="78">
        <v>20000804</v>
      </c>
      <c r="B90" s="11" t="s">
        <v>50</v>
      </c>
      <c r="C90" s="46" t="s">
        <v>981</v>
      </c>
      <c r="D90" s="10">
        <f t="shared" si="36"/>
        <v>341.66666666666669</v>
      </c>
      <c r="E90" s="100">
        <f>VLOOKUP(A90,[1]Лист1!$A$2:$O$1343,14,0)</f>
        <v>410</v>
      </c>
      <c r="F90" s="100">
        <f t="shared" si="37"/>
        <v>355</v>
      </c>
      <c r="G90" s="112">
        <f t="shared" si="38"/>
        <v>426.40000000000003</v>
      </c>
      <c r="H90" s="113"/>
      <c r="I90" s="114">
        <f t="shared" si="39"/>
        <v>426</v>
      </c>
      <c r="J90" s="115">
        <f t="shared" si="40"/>
        <v>3.9024390243902474</v>
      </c>
      <c r="K90" s="97">
        <v>355</v>
      </c>
      <c r="L90" s="98">
        <f t="shared" si="31"/>
        <v>426</v>
      </c>
      <c r="M90" s="5">
        <f t="shared" si="32"/>
        <v>3.9024390243902474</v>
      </c>
      <c r="N90" s="5">
        <f t="shared" si="33"/>
        <v>355.33333333333337</v>
      </c>
      <c r="S90" s="164">
        <f t="shared" si="34"/>
        <v>0</v>
      </c>
    </row>
    <row r="91" spans="1:19" s="13" customFormat="1" ht="31.5" x14ac:dyDescent="0.25">
      <c r="A91" s="78">
        <v>20000805</v>
      </c>
      <c r="B91" s="11" t="s">
        <v>51</v>
      </c>
      <c r="C91" s="46" t="s">
        <v>981</v>
      </c>
      <c r="D91" s="10">
        <f t="shared" si="36"/>
        <v>304.16666666666669</v>
      </c>
      <c r="E91" s="100">
        <f>VLOOKUP(A91,[1]Лист1!$A$2:$O$1343,14,0)</f>
        <v>365</v>
      </c>
      <c r="F91" s="100">
        <f t="shared" si="37"/>
        <v>315</v>
      </c>
      <c r="G91" s="112">
        <f t="shared" si="38"/>
        <v>379.6</v>
      </c>
      <c r="H91" s="113"/>
      <c r="I91" s="114">
        <f t="shared" si="39"/>
        <v>378</v>
      </c>
      <c r="J91" s="115">
        <f t="shared" si="40"/>
        <v>3.5616438356164366</v>
      </c>
      <c r="K91" s="97">
        <v>315</v>
      </c>
      <c r="L91" s="98">
        <f t="shared" si="31"/>
        <v>378</v>
      </c>
      <c r="M91" s="5">
        <f t="shared" si="32"/>
        <v>3.5616438356164366</v>
      </c>
      <c r="N91" s="5">
        <f t="shared" si="33"/>
        <v>316.33333333333337</v>
      </c>
      <c r="S91" s="164">
        <f t="shared" si="34"/>
        <v>0</v>
      </c>
    </row>
    <row r="92" spans="1:19" s="13" customFormat="1" ht="47.25" x14ac:dyDescent="0.25">
      <c r="A92" s="78">
        <v>20000806</v>
      </c>
      <c r="B92" s="11" t="s">
        <v>52</v>
      </c>
      <c r="C92" s="46" t="s">
        <v>981</v>
      </c>
      <c r="D92" s="10">
        <f t="shared" si="36"/>
        <v>304.16666666666669</v>
      </c>
      <c r="E92" s="100">
        <f>VLOOKUP(A92,[1]Лист1!$A$2:$O$1343,14,0)</f>
        <v>365</v>
      </c>
      <c r="F92" s="100">
        <f t="shared" si="37"/>
        <v>315</v>
      </c>
      <c r="G92" s="112">
        <f t="shared" si="38"/>
        <v>379.6</v>
      </c>
      <c r="H92" s="113"/>
      <c r="I92" s="114">
        <f t="shared" si="39"/>
        <v>378</v>
      </c>
      <c r="J92" s="115">
        <f t="shared" si="40"/>
        <v>3.5616438356164366</v>
      </c>
      <c r="K92" s="97">
        <v>315</v>
      </c>
      <c r="L92" s="98">
        <f t="shared" si="31"/>
        <v>378</v>
      </c>
      <c r="M92" s="5">
        <f t="shared" si="32"/>
        <v>3.5616438356164366</v>
      </c>
      <c r="N92" s="5">
        <f t="shared" si="33"/>
        <v>316.33333333333337</v>
      </c>
      <c r="S92" s="164">
        <f t="shared" si="34"/>
        <v>0</v>
      </c>
    </row>
    <row r="93" spans="1:19" ht="31.5" x14ac:dyDescent="0.25">
      <c r="A93" s="78">
        <v>20000807</v>
      </c>
      <c r="B93" s="11" t="s">
        <v>53</v>
      </c>
      <c r="C93" s="46" t="s">
        <v>981</v>
      </c>
      <c r="D93" s="10">
        <f t="shared" si="36"/>
        <v>325.83333333333337</v>
      </c>
      <c r="E93" s="100">
        <f>VLOOKUP(A93,[1]Лист1!$A$2:$O$1343,14,0)</f>
        <v>391</v>
      </c>
      <c r="F93" s="100">
        <f t="shared" si="37"/>
        <v>340</v>
      </c>
      <c r="G93" s="112">
        <f t="shared" si="38"/>
        <v>406.64</v>
      </c>
      <c r="H93" s="113"/>
      <c r="I93" s="114">
        <f t="shared" si="39"/>
        <v>408</v>
      </c>
      <c r="J93" s="115">
        <f t="shared" si="40"/>
        <v>4.3478260869565162</v>
      </c>
      <c r="K93" s="97">
        <v>340</v>
      </c>
      <c r="L93" s="98">
        <f t="shared" si="31"/>
        <v>408</v>
      </c>
      <c r="M93" s="5">
        <f t="shared" si="32"/>
        <v>4.3478260869565162</v>
      </c>
      <c r="N93" s="5">
        <f t="shared" si="33"/>
        <v>338.86666666666673</v>
      </c>
      <c r="S93" s="164">
        <f t="shared" si="34"/>
        <v>0</v>
      </c>
    </row>
    <row r="94" spans="1:19" ht="31.5" x14ac:dyDescent="0.25">
      <c r="A94" s="78">
        <v>20000808</v>
      </c>
      <c r="B94" s="11" t="s">
        <v>54</v>
      </c>
      <c r="C94" s="46" t="s">
        <v>981</v>
      </c>
      <c r="D94" s="10">
        <f t="shared" si="36"/>
        <v>304.16666666666669</v>
      </c>
      <c r="E94" s="100">
        <f>VLOOKUP(A94,[1]Лист1!$A$2:$O$1343,14,0)</f>
        <v>365</v>
      </c>
      <c r="F94" s="100">
        <f t="shared" si="37"/>
        <v>315</v>
      </c>
      <c r="G94" s="112">
        <f t="shared" si="38"/>
        <v>379.6</v>
      </c>
      <c r="H94" s="113"/>
      <c r="I94" s="114">
        <f t="shared" si="39"/>
        <v>378</v>
      </c>
      <c r="J94" s="115">
        <f t="shared" si="40"/>
        <v>3.5616438356164366</v>
      </c>
      <c r="K94" s="97">
        <v>315</v>
      </c>
      <c r="L94" s="98">
        <f t="shared" si="31"/>
        <v>378</v>
      </c>
      <c r="M94" s="5">
        <f t="shared" si="32"/>
        <v>3.5616438356164366</v>
      </c>
      <c r="N94" s="5">
        <f t="shared" si="33"/>
        <v>316.33333333333337</v>
      </c>
      <c r="S94" s="164">
        <f t="shared" si="34"/>
        <v>0</v>
      </c>
    </row>
    <row r="95" spans="1:19" ht="31.5" x14ac:dyDescent="0.25">
      <c r="A95" s="78">
        <v>20000809</v>
      </c>
      <c r="B95" s="11" t="s">
        <v>55</v>
      </c>
      <c r="C95" s="46" t="s">
        <v>981</v>
      </c>
      <c r="D95" s="10">
        <f t="shared" si="36"/>
        <v>304.16666666666669</v>
      </c>
      <c r="E95" s="100">
        <f>VLOOKUP(A95,[1]Лист1!$A$2:$O$1343,14,0)</f>
        <v>365</v>
      </c>
      <c r="F95" s="100">
        <f t="shared" si="37"/>
        <v>315</v>
      </c>
      <c r="G95" s="112">
        <f t="shared" si="38"/>
        <v>379.6</v>
      </c>
      <c r="H95" s="113"/>
      <c r="I95" s="114">
        <f t="shared" si="39"/>
        <v>378</v>
      </c>
      <c r="J95" s="115">
        <f t="shared" si="40"/>
        <v>3.5616438356164366</v>
      </c>
      <c r="K95" s="97">
        <v>315</v>
      </c>
      <c r="L95" s="98">
        <f t="shared" si="31"/>
        <v>378</v>
      </c>
      <c r="M95" s="5">
        <f t="shared" si="32"/>
        <v>3.5616438356164366</v>
      </c>
      <c r="N95" s="5">
        <f t="shared" si="33"/>
        <v>316.33333333333337</v>
      </c>
      <c r="S95" s="164">
        <f t="shared" si="34"/>
        <v>0</v>
      </c>
    </row>
    <row r="96" spans="1:19" ht="31.5" x14ac:dyDescent="0.25">
      <c r="A96" s="78">
        <v>20000810</v>
      </c>
      <c r="B96" s="11" t="s">
        <v>56</v>
      </c>
      <c r="C96" s="46" t="s">
        <v>981</v>
      </c>
      <c r="D96" s="10">
        <f t="shared" si="36"/>
        <v>304.16666666666669</v>
      </c>
      <c r="E96" s="100">
        <f>VLOOKUP(A96,[1]Лист1!$A$2:$O$1343,14,0)</f>
        <v>365</v>
      </c>
      <c r="F96" s="100">
        <f t="shared" si="37"/>
        <v>315</v>
      </c>
      <c r="G96" s="112">
        <f t="shared" si="38"/>
        <v>379.6</v>
      </c>
      <c r="H96" s="113"/>
      <c r="I96" s="114">
        <f t="shared" si="39"/>
        <v>378</v>
      </c>
      <c r="J96" s="115">
        <f t="shared" si="40"/>
        <v>3.5616438356164366</v>
      </c>
      <c r="K96" s="97">
        <v>315</v>
      </c>
      <c r="L96" s="98">
        <f t="shared" si="31"/>
        <v>378</v>
      </c>
      <c r="M96" s="5">
        <f t="shared" si="32"/>
        <v>3.5616438356164366</v>
      </c>
      <c r="N96" s="5">
        <f t="shared" si="33"/>
        <v>316.33333333333337</v>
      </c>
      <c r="S96" s="164">
        <f t="shared" si="34"/>
        <v>0</v>
      </c>
    </row>
    <row r="97" spans="1:19" ht="31.5" x14ac:dyDescent="0.25">
      <c r="A97" s="78">
        <v>20000813</v>
      </c>
      <c r="B97" s="11" t="s">
        <v>57</v>
      </c>
      <c r="C97" s="46" t="s">
        <v>981</v>
      </c>
      <c r="D97" s="10">
        <f t="shared" si="36"/>
        <v>355.83333333333337</v>
      </c>
      <c r="E97" s="100">
        <f>VLOOKUP(A97,[1]Лист1!$A$2:$O$1343,14,0)</f>
        <v>427</v>
      </c>
      <c r="F97" s="100">
        <f t="shared" si="37"/>
        <v>370</v>
      </c>
      <c r="G97" s="112">
        <f t="shared" si="38"/>
        <v>444.08000000000004</v>
      </c>
      <c r="H97" s="113"/>
      <c r="I97" s="114">
        <f t="shared" si="39"/>
        <v>444</v>
      </c>
      <c r="J97" s="115">
        <f t="shared" si="40"/>
        <v>3.9812646370023401</v>
      </c>
      <c r="K97" s="97">
        <v>370</v>
      </c>
      <c r="L97" s="98">
        <f t="shared" si="31"/>
        <v>444</v>
      </c>
      <c r="M97" s="5">
        <f t="shared" si="32"/>
        <v>3.9812646370023401</v>
      </c>
      <c r="N97" s="5">
        <f t="shared" si="33"/>
        <v>370.06666666666672</v>
      </c>
      <c r="S97" s="164">
        <f t="shared" si="34"/>
        <v>0</v>
      </c>
    </row>
    <row r="98" spans="1:19" ht="31.5" x14ac:dyDescent="0.25">
      <c r="A98" s="78">
        <v>20000814</v>
      </c>
      <c r="B98" s="11" t="s">
        <v>58</v>
      </c>
      <c r="C98" s="46" t="s">
        <v>981</v>
      </c>
      <c r="D98" s="10">
        <f t="shared" si="36"/>
        <v>355.83333333333337</v>
      </c>
      <c r="E98" s="100">
        <f>VLOOKUP(A98,[1]Лист1!$A$2:$O$1343,14,0)</f>
        <v>427</v>
      </c>
      <c r="F98" s="100">
        <f t="shared" si="37"/>
        <v>370</v>
      </c>
      <c r="G98" s="112">
        <f t="shared" si="38"/>
        <v>444.08000000000004</v>
      </c>
      <c r="H98" s="113"/>
      <c r="I98" s="114">
        <f t="shared" si="39"/>
        <v>444</v>
      </c>
      <c r="J98" s="115">
        <f t="shared" si="40"/>
        <v>3.9812646370023401</v>
      </c>
      <c r="K98" s="97">
        <v>370</v>
      </c>
      <c r="L98" s="98">
        <f t="shared" si="31"/>
        <v>444</v>
      </c>
      <c r="M98" s="5">
        <f t="shared" si="32"/>
        <v>3.9812646370023401</v>
      </c>
      <c r="N98" s="5">
        <f t="shared" si="33"/>
        <v>370.06666666666672</v>
      </c>
      <c r="S98" s="164">
        <f t="shared" si="34"/>
        <v>0</v>
      </c>
    </row>
    <row r="99" spans="1:19" s="13" customFormat="1" ht="31.5" x14ac:dyDescent="0.25">
      <c r="A99" s="78">
        <v>20000952</v>
      </c>
      <c r="B99" s="11" t="s">
        <v>59</v>
      </c>
      <c r="C99" s="46" t="s">
        <v>981</v>
      </c>
      <c r="D99" s="10">
        <f t="shared" si="36"/>
        <v>304.16666666666669</v>
      </c>
      <c r="E99" s="100">
        <f>VLOOKUP(A99,[1]Лист1!$A$2:$O$1343,14,0)</f>
        <v>365</v>
      </c>
      <c r="F99" s="100">
        <f t="shared" si="37"/>
        <v>315</v>
      </c>
      <c r="G99" s="112">
        <f t="shared" si="38"/>
        <v>379.6</v>
      </c>
      <c r="H99" s="113"/>
      <c r="I99" s="114">
        <f t="shared" si="39"/>
        <v>378</v>
      </c>
      <c r="J99" s="115">
        <f t="shared" si="40"/>
        <v>3.5616438356164366</v>
      </c>
      <c r="K99" s="97">
        <v>315</v>
      </c>
      <c r="L99" s="98">
        <f t="shared" si="31"/>
        <v>378</v>
      </c>
      <c r="M99" s="5">
        <f t="shared" si="32"/>
        <v>3.5616438356164366</v>
      </c>
      <c r="N99" s="5">
        <f t="shared" si="33"/>
        <v>316.33333333333337</v>
      </c>
      <c r="S99" s="164">
        <f t="shared" si="34"/>
        <v>0</v>
      </c>
    </row>
    <row r="100" spans="1:19" ht="31.5" x14ac:dyDescent="0.25">
      <c r="A100" s="78">
        <v>20000953</v>
      </c>
      <c r="B100" s="11" t="s">
        <v>60</v>
      </c>
      <c r="C100" s="46" t="s">
        <v>981</v>
      </c>
      <c r="D100" s="10">
        <f t="shared" si="36"/>
        <v>432.5</v>
      </c>
      <c r="E100" s="100">
        <f>VLOOKUP(A100,[1]Лист1!$A$2:$O$1343,14,0)</f>
        <v>519</v>
      </c>
      <c r="F100" s="100">
        <f t="shared" si="37"/>
        <v>450</v>
      </c>
      <c r="G100" s="112">
        <f t="shared" si="38"/>
        <v>539.76</v>
      </c>
      <c r="H100" s="113"/>
      <c r="I100" s="114">
        <f t="shared" si="39"/>
        <v>540</v>
      </c>
      <c r="J100" s="115">
        <f t="shared" si="40"/>
        <v>4.0462427745664655</v>
      </c>
      <c r="K100" s="97">
        <v>450</v>
      </c>
      <c r="L100" s="98">
        <f t="shared" si="31"/>
        <v>540</v>
      </c>
      <c r="M100" s="5">
        <f t="shared" si="32"/>
        <v>4.0462427745664655</v>
      </c>
      <c r="N100" s="5">
        <f t="shared" si="33"/>
        <v>449.8</v>
      </c>
      <c r="S100" s="164">
        <f t="shared" si="34"/>
        <v>0</v>
      </c>
    </row>
    <row r="101" spans="1:19" x14ac:dyDescent="0.25">
      <c r="A101" s="80">
        <v>20000954</v>
      </c>
      <c r="B101" s="11" t="s">
        <v>61</v>
      </c>
      <c r="C101" s="46" t="s">
        <v>981</v>
      </c>
      <c r="D101" s="10">
        <f t="shared" si="36"/>
        <v>432.5</v>
      </c>
      <c r="E101" s="100">
        <f>VLOOKUP(A101,[1]Лист1!$A$2:$O$1343,14,0)</f>
        <v>519</v>
      </c>
      <c r="F101" s="100">
        <f t="shared" si="37"/>
        <v>450</v>
      </c>
      <c r="G101" s="112">
        <f t="shared" si="38"/>
        <v>539.76</v>
      </c>
      <c r="H101" s="113"/>
      <c r="I101" s="114">
        <f t="shared" si="39"/>
        <v>540</v>
      </c>
      <c r="J101" s="115">
        <f t="shared" si="40"/>
        <v>4.0462427745664655</v>
      </c>
      <c r="K101" s="97">
        <v>450</v>
      </c>
      <c r="L101" s="98">
        <f t="shared" si="31"/>
        <v>540</v>
      </c>
      <c r="M101" s="5">
        <f t="shared" si="32"/>
        <v>4.0462427745664655</v>
      </c>
      <c r="N101" s="5">
        <f t="shared" si="33"/>
        <v>449.8</v>
      </c>
      <c r="S101" s="164">
        <f t="shared" si="34"/>
        <v>0</v>
      </c>
    </row>
    <row r="102" spans="1:19" x14ac:dyDescent="0.25">
      <c r="A102" s="80">
        <v>20000955</v>
      </c>
      <c r="B102" s="11" t="s">
        <v>62</v>
      </c>
      <c r="C102" s="46" t="s">
        <v>981</v>
      </c>
      <c r="D102" s="10">
        <f t="shared" si="36"/>
        <v>432.5</v>
      </c>
      <c r="E102" s="100">
        <f>VLOOKUP(A102,[1]Лист1!$A$2:$O$1343,14,0)</f>
        <v>519</v>
      </c>
      <c r="F102" s="100">
        <f t="shared" si="37"/>
        <v>450</v>
      </c>
      <c r="G102" s="112">
        <f t="shared" si="38"/>
        <v>539.76</v>
      </c>
      <c r="H102" s="113"/>
      <c r="I102" s="114">
        <f t="shared" si="39"/>
        <v>540</v>
      </c>
      <c r="J102" s="115">
        <f t="shared" si="40"/>
        <v>4.0462427745664655</v>
      </c>
      <c r="K102" s="97">
        <v>450</v>
      </c>
      <c r="L102" s="98">
        <f t="shared" si="31"/>
        <v>540</v>
      </c>
      <c r="M102" s="5">
        <f t="shared" si="32"/>
        <v>4.0462427745664655</v>
      </c>
      <c r="N102" s="5">
        <f t="shared" si="33"/>
        <v>449.8</v>
      </c>
      <c r="S102" s="164">
        <f t="shared" si="34"/>
        <v>0</v>
      </c>
    </row>
    <row r="103" spans="1:19" x14ac:dyDescent="0.25">
      <c r="A103" s="80">
        <v>20000172</v>
      </c>
      <c r="B103" s="36" t="s">
        <v>988</v>
      </c>
      <c r="C103" s="46" t="s">
        <v>981</v>
      </c>
      <c r="D103" s="10">
        <f t="shared" si="36"/>
        <v>355.83333333333337</v>
      </c>
      <c r="E103" s="100">
        <f>VLOOKUP(A103,[1]Лист1!$A$2:$O$1343,14,0)</f>
        <v>427</v>
      </c>
      <c r="F103" s="100">
        <f t="shared" si="37"/>
        <v>370</v>
      </c>
      <c r="G103" s="112">
        <f t="shared" si="38"/>
        <v>444.08000000000004</v>
      </c>
      <c r="H103" s="113"/>
      <c r="I103" s="114">
        <f t="shared" si="39"/>
        <v>444</v>
      </c>
      <c r="J103" s="115">
        <f t="shared" si="40"/>
        <v>3.9812646370023401</v>
      </c>
      <c r="K103" s="97">
        <v>370</v>
      </c>
      <c r="L103" s="98">
        <f t="shared" si="31"/>
        <v>444</v>
      </c>
      <c r="M103" s="5">
        <f t="shared" si="32"/>
        <v>3.9812646370023401</v>
      </c>
      <c r="N103" s="5">
        <f t="shared" si="33"/>
        <v>370.06666666666672</v>
      </c>
      <c r="S103" s="164">
        <f t="shared" si="34"/>
        <v>0</v>
      </c>
    </row>
    <row r="104" spans="1:19" ht="15.75" customHeight="1" x14ac:dyDescent="0.25">
      <c r="A104" s="214" t="s">
        <v>70</v>
      </c>
      <c r="B104" s="215"/>
      <c r="C104" s="215"/>
      <c r="D104" s="215"/>
      <c r="E104" s="215"/>
      <c r="F104" s="215"/>
      <c r="G104" s="215"/>
      <c r="H104" s="215"/>
      <c r="I104" s="216"/>
      <c r="J104" s="117"/>
      <c r="K104" s="97">
        <f t="shared" si="35"/>
        <v>0</v>
      </c>
      <c r="L104" s="98">
        <f t="shared" si="31"/>
        <v>0</v>
      </c>
      <c r="M104" s="5" t="e">
        <f t="shared" si="32"/>
        <v>#DIV/0!</v>
      </c>
      <c r="N104" s="5">
        <f t="shared" si="33"/>
        <v>0</v>
      </c>
      <c r="S104" s="164">
        <f t="shared" si="34"/>
        <v>0</v>
      </c>
    </row>
    <row r="105" spans="1:19" x14ac:dyDescent="0.25">
      <c r="A105" s="73">
        <v>30000823</v>
      </c>
      <c r="B105" s="36" t="s">
        <v>74</v>
      </c>
      <c r="C105" s="119" t="s">
        <v>981</v>
      </c>
      <c r="D105" s="10">
        <f t="shared" ref="D105:D114" si="41">E105/1.2</f>
        <v>110.83333333333334</v>
      </c>
      <c r="E105" s="100">
        <f>VLOOKUP(A105,[1]Лист1!$A$2:$O$1343,14,0)</f>
        <v>133</v>
      </c>
      <c r="F105" s="100">
        <f t="shared" ref="F105:F114" si="42">K105</f>
        <v>115</v>
      </c>
      <c r="G105" s="112">
        <f t="shared" ref="G105:G114" si="43">E105*$H$11</f>
        <v>138.32</v>
      </c>
      <c r="H105" s="113"/>
      <c r="I105" s="114">
        <f t="shared" ref="I105:I114" si="44">F105*1.2</f>
        <v>138</v>
      </c>
      <c r="J105" s="115">
        <f t="shared" ref="J105:J114" si="45">I105/E105*100-100</f>
        <v>3.7593984962406068</v>
      </c>
      <c r="K105" s="97">
        <v>115</v>
      </c>
      <c r="L105" s="98">
        <f t="shared" si="31"/>
        <v>138</v>
      </c>
      <c r="M105" s="5">
        <f t="shared" si="32"/>
        <v>3.7593984962406068</v>
      </c>
      <c r="N105" s="5">
        <f t="shared" si="33"/>
        <v>115.26666666666668</v>
      </c>
      <c r="S105" s="164">
        <f t="shared" si="34"/>
        <v>0</v>
      </c>
    </row>
    <row r="106" spans="1:19" ht="31.5" x14ac:dyDescent="0.25">
      <c r="A106" s="73">
        <v>30000824</v>
      </c>
      <c r="B106" s="36" t="s">
        <v>75</v>
      </c>
      <c r="C106" s="119" t="s">
        <v>981</v>
      </c>
      <c r="D106" s="10">
        <f t="shared" si="41"/>
        <v>248.33333333333334</v>
      </c>
      <c r="E106" s="100">
        <f>VLOOKUP(A106,[1]Лист1!$A$2:$O$1343,14,0)</f>
        <v>298</v>
      </c>
      <c r="F106" s="100">
        <f t="shared" si="42"/>
        <v>255</v>
      </c>
      <c r="G106" s="112">
        <f t="shared" si="43"/>
        <v>309.92</v>
      </c>
      <c r="H106" s="113"/>
      <c r="I106" s="114">
        <f t="shared" si="44"/>
        <v>306</v>
      </c>
      <c r="J106" s="115">
        <f t="shared" si="45"/>
        <v>2.6845637583892596</v>
      </c>
      <c r="K106" s="97">
        <v>255</v>
      </c>
      <c r="L106" s="98">
        <f t="shared" si="31"/>
        <v>306</v>
      </c>
      <c r="M106" s="5">
        <f t="shared" si="32"/>
        <v>2.6845637583892596</v>
      </c>
      <c r="N106" s="5">
        <f t="shared" si="33"/>
        <v>258.26666666666671</v>
      </c>
      <c r="S106" s="164">
        <f t="shared" si="34"/>
        <v>0</v>
      </c>
    </row>
    <row r="107" spans="1:19" ht="31.5" x14ac:dyDescent="0.25">
      <c r="A107" s="73">
        <v>30000825</v>
      </c>
      <c r="B107" s="36" t="s">
        <v>76</v>
      </c>
      <c r="C107" s="119" t="s">
        <v>981</v>
      </c>
      <c r="D107" s="10">
        <f t="shared" si="41"/>
        <v>226.66666666666669</v>
      </c>
      <c r="E107" s="100">
        <f>VLOOKUP(A107,[1]Лист1!$A$2:$O$1343,14,0)</f>
        <v>272</v>
      </c>
      <c r="F107" s="100">
        <f t="shared" si="42"/>
        <v>235</v>
      </c>
      <c r="G107" s="112">
        <f t="shared" si="43"/>
        <v>282.88</v>
      </c>
      <c r="H107" s="113"/>
      <c r="I107" s="114">
        <f t="shared" si="44"/>
        <v>282</v>
      </c>
      <c r="J107" s="115">
        <f t="shared" si="45"/>
        <v>3.6764705882353041</v>
      </c>
      <c r="K107" s="97">
        <v>235</v>
      </c>
      <c r="L107" s="98">
        <f t="shared" si="31"/>
        <v>282</v>
      </c>
      <c r="M107" s="5">
        <f t="shared" si="32"/>
        <v>3.6764705882353041</v>
      </c>
      <c r="N107" s="5">
        <f t="shared" si="33"/>
        <v>235.73333333333335</v>
      </c>
      <c r="S107" s="164">
        <f t="shared" si="34"/>
        <v>0</v>
      </c>
    </row>
    <row r="108" spans="1:19" ht="31.5" x14ac:dyDescent="0.25">
      <c r="A108" s="73">
        <v>30000826</v>
      </c>
      <c r="B108" s="36" t="s">
        <v>77</v>
      </c>
      <c r="C108" s="119" t="s">
        <v>981</v>
      </c>
      <c r="D108" s="10">
        <f t="shared" si="41"/>
        <v>277.5</v>
      </c>
      <c r="E108" s="100">
        <f>VLOOKUP(A108,[1]Лист1!$A$2:$O$1343,14,0)</f>
        <v>333</v>
      </c>
      <c r="F108" s="100">
        <f t="shared" si="42"/>
        <v>285</v>
      </c>
      <c r="G108" s="112">
        <f t="shared" si="43"/>
        <v>346.32</v>
      </c>
      <c r="H108" s="113"/>
      <c r="I108" s="114">
        <f t="shared" si="44"/>
        <v>342</v>
      </c>
      <c r="J108" s="115">
        <f t="shared" si="45"/>
        <v>2.7027027027026946</v>
      </c>
      <c r="K108" s="97">
        <v>285</v>
      </c>
      <c r="L108" s="98">
        <f t="shared" si="31"/>
        <v>342</v>
      </c>
      <c r="M108" s="5">
        <f t="shared" si="32"/>
        <v>2.7027027027026946</v>
      </c>
      <c r="N108" s="5">
        <f t="shared" si="33"/>
        <v>288.60000000000002</v>
      </c>
      <c r="S108" s="164">
        <f t="shared" si="34"/>
        <v>0</v>
      </c>
    </row>
    <row r="109" spans="1:19" x14ac:dyDescent="0.25">
      <c r="A109" s="73">
        <v>30000827</v>
      </c>
      <c r="B109" s="36" t="s">
        <v>78</v>
      </c>
      <c r="C109" s="119" t="s">
        <v>981</v>
      </c>
      <c r="D109" s="10">
        <f t="shared" si="41"/>
        <v>107.5</v>
      </c>
      <c r="E109" s="100">
        <f>VLOOKUP(A109,[1]Лист1!$A$2:$O$1343,14,0)</f>
        <v>129</v>
      </c>
      <c r="F109" s="100">
        <f t="shared" si="42"/>
        <v>110</v>
      </c>
      <c r="G109" s="112">
        <f t="shared" si="43"/>
        <v>134.16</v>
      </c>
      <c r="H109" s="113"/>
      <c r="I109" s="114">
        <f t="shared" si="44"/>
        <v>132</v>
      </c>
      <c r="J109" s="115">
        <f t="shared" si="45"/>
        <v>2.3255813953488484</v>
      </c>
      <c r="K109" s="97">
        <v>110</v>
      </c>
      <c r="L109" s="98">
        <f t="shared" si="31"/>
        <v>132</v>
      </c>
      <c r="M109" s="5">
        <f t="shared" si="32"/>
        <v>2.3255813953488484</v>
      </c>
      <c r="N109" s="5">
        <f t="shared" si="33"/>
        <v>111.8</v>
      </c>
      <c r="S109" s="164">
        <f t="shared" si="34"/>
        <v>0</v>
      </c>
    </row>
    <row r="110" spans="1:19" x14ac:dyDescent="0.25">
      <c r="A110" s="73">
        <v>30000828</v>
      </c>
      <c r="B110" s="36" t="s">
        <v>79</v>
      </c>
      <c r="C110" s="119" t="s">
        <v>981</v>
      </c>
      <c r="D110" s="10">
        <f t="shared" si="41"/>
        <v>146.66666666666669</v>
      </c>
      <c r="E110" s="100">
        <f>VLOOKUP(A110,[1]Лист1!$A$2:$O$1343,14,0)</f>
        <v>176</v>
      </c>
      <c r="F110" s="100">
        <f t="shared" si="42"/>
        <v>150</v>
      </c>
      <c r="G110" s="112">
        <f t="shared" si="43"/>
        <v>183.04000000000002</v>
      </c>
      <c r="H110" s="113"/>
      <c r="I110" s="114">
        <f t="shared" si="44"/>
        <v>180</v>
      </c>
      <c r="J110" s="115">
        <f t="shared" si="45"/>
        <v>2.2727272727272663</v>
      </c>
      <c r="K110" s="97">
        <v>150</v>
      </c>
      <c r="L110" s="98">
        <f t="shared" si="31"/>
        <v>180</v>
      </c>
      <c r="M110" s="5">
        <f t="shared" ref="M110:M142" si="46">L110/E110*100-100</f>
        <v>2.2727272727272663</v>
      </c>
      <c r="N110" s="5">
        <f t="shared" ref="N110:N142" si="47">D110*1.04</f>
        <v>152.53333333333336</v>
      </c>
      <c r="S110" s="164">
        <f t="shared" si="34"/>
        <v>0</v>
      </c>
    </row>
    <row r="111" spans="1:19" ht="31.5" x14ac:dyDescent="0.25">
      <c r="A111" s="73">
        <v>30000830</v>
      </c>
      <c r="B111" s="36" t="s">
        <v>81</v>
      </c>
      <c r="C111" s="119" t="s">
        <v>981</v>
      </c>
      <c r="D111" s="10">
        <f t="shared" si="41"/>
        <v>208.33333333333334</v>
      </c>
      <c r="E111" s="100">
        <f>VLOOKUP(A111,[1]Лист1!$A$2:$O$1343,14,0)</f>
        <v>250</v>
      </c>
      <c r="F111" s="100">
        <f t="shared" si="42"/>
        <v>215</v>
      </c>
      <c r="G111" s="112">
        <f t="shared" si="43"/>
        <v>260</v>
      </c>
      <c r="H111" s="113"/>
      <c r="I111" s="114">
        <f t="shared" si="44"/>
        <v>258</v>
      </c>
      <c r="J111" s="115">
        <f t="shared" si="45"/>
        <v>3.2000000000000028</v>
      </c>
      <c r="K111" s="97">
        <v>215</v>
      </c>
      <c r="L111" s="98">
        <f t="shared" si="31"/>
        <v>258</v>
      </c>
      <c r="M111" s="5">
        <f t="shared" si="46"/>
        <v>3.2000000000000028</v>
      </c>
      <c r="N111" s="5">
        <f t="shared" si="47"/>
        <v>216.66666666666669</v>
      </c>
      <c r="S111" s="164">
        <f t="shared" si="34"/>
        <v>0</v>
      </c>
    </row>
    <row r="112" spans="1:19" x14ac:dyDescent="0.25">
      <c r="A112" s="73">
        <v>30000831</v>
      </c>
      <c r="B112" s="36" t="s">
        <v>82</v>
      </c>
      <c r="C112" s="119" t="s">
        <v>981</v>
      </c>
      <c r="D112" s="10">
        <f t="shared" si="41"/>
        <v>328.33333333333337</v>
      </c>
      <c r="E112" s="100">
        <f>VLOOKUP(A112,[1]Лист1!$A$2:$O$1343,14,0)</f>
        <v>394</v>
      </c>
      <c r="F112" s="100">
        <f t="shared" si="42"/>
        <v>340</v>
      </c>
      <c r="G112" s="112">
        <f t="shared" si="43"/>
        <v>409.76</v>
      </c>
      <c r="H112" s="113"/>
      <c r="I112" s="114">
        <f t="shared" si="44"/>
        <v>408</v>
      </c>
      <c r="J112" s="115">
        <f t="shared" si="45"/>
        <v>3.5532994923857899</v>
      </c>
      <c r="K112" s="97">
        <v>340</v>
      </c>
      <c r="L112" s="98">
        <f t="shared" si="31"/>
        <v>408</v>
      </c>
      <c r="M112" s="5">
        <f t="shared" si="46"/>
        <v>3.5532994923857899</v>
      </c>
      <c r="N112" s="5">
        <f t="shared" si="47"/>
        <v>341.4666666666667</v>
      </c>
      <c r="S112" s="164">
        <f t="shared" si="34"/>
        <v>0</v>
      </c>
    </row>
    <row r="113" spans="1:19" ht="31.5" x14ac:dyDescent="0.25">
      <c r="A113" s="73">
        <v>30000855</v>
      </c>
      <c r="B113" s="36" t="s">
        <v>97</v>
      </c>
      <c r="C113" s="119" t="s">
        <v>981</v>
      </c>
      <c r="D113" s="10">
        <f t="shared" si="41"/>
        <v>416.66666666666669</v>
      </c>
      <c r="E113" s="100">
        <f>VLOOKUP(A113,[1]Лист1!$A$2:$O$1343,14,0)</f>
        <v>500</v>
      </c>
      <c r="F113" s="100">
        <f t="shared" si="42"/>
        <v>430</v>
      </c>
      <c r="G113" s="112">
        <f t="shared" si="43"/>
        <v>520</v>
      </c>
      <c r="H113" s="113"/>
      <c r="I113" s="114">
        <f t="shared" si="44"/>
        <v>516</v>
      </c>
      <c r="J113" s="115">
        <f t="shared" si="45"/>
        <v>3.2000000000000028</v>
      </c>
      <c r="K113" s="97">
        <v>430</v>
      </c>
      <c r="L113" s="98">
        <f t="shared" si="31"/>
        <v>516</v>
      </c>
      <c r="M113" s="5">
        <f t="shared" si="46"/>
        <v>3.2000000000000028</v>
      </c>
      <c r="N113" s="5">
        <f t="shared" si="47"/>
        <v>433.33333333333337</v>
      </c>
      <c r="S113" s="164">
        <f t="shared" si="34"/>
        <v>0</v>
      </c>
    </row>
    <row r="114" spans="1:19" ht="31.5" x14ac:dyDescent="0.25">
      <c r="A114" s="76">
        <v>30000864</v>
      </c>
      <c r="B114" s="36" t="s">
        <v>103</v>
      </c>
      <c r="C114" s="119" t="s">
        <v>981</v>
      </c>
      <c r="D114" s="10">
        <f t="shared" si="41"/>
        <v>430.83333333333337</v>
      </c>
      <c r="E114" s="100">
        <f>VLOOKUP(A114,[1]Лист1!$A$2:$O$1343,14,0)</f>
        <v>517</v>
      </c>
      <c r="F114" s="100">
        <f t="shared" si="42"/>
        <v>445</v>
      </c>
      <c r="G114" s="112">
        <f t="shared" si="43"/>
        <v>537.68000000000006</v>
      </c>
      <c r="H114" s="113"/>
      <c r="I114" s="114">
        <f t="shared" si="44"/>
        <v>534</v>
      </c>
      <c r="J114" s="115">
        <f t="shared" si="45"/>
        <v>3.2882011605415755</v>
      </c>
      <c r="K114" s="97">
        <v>445</v>
      </c>
      <c r="L114" s="98">
        <f t="shared" si="31"/>
        <v>534</v>
      </c>
      <c r="M114" s="5">
        <f t="shared" si="46"/>
        <v>3.2882011605415755</v>
      </c>
      <c r="N114" s="5">
        <f t="shared" si="47"/>
        <v>448.06666666666672</v>
      </c>
      <c r="S114" s="164">
        <f t="shared" si="34"/>
        <v>0</v>
      </c>
    </row>
    <row r="115" spans="1:19" ht="15.75" customHeight="1" x14ac:dyDescent="0.25">
      <c r="A115" s="211" t="s">
        <v>989</v>
      </c>
      <c r="B115" s="212"/>
      <c r="C115" s="212"/>
      <c r="D115" s="212"/>
      <c r="E115" s="212"/>
      <c r="F115" s="212"/>
      <c r="G115" s="212"/>
      <c r="H115" s="212"/>
      <c r="I115" s="213"/>
      <c r="J115" s="116"/>
      <c r="K115" s="97">
        <f t="shared" si="35"/>
        <v>0</v>
      </c>
      <c r="L115" s="98">
        <f t="shared" si="31"/>
        <v>0</v>
      </c>
      <c r="M115" s="5" t="e">
        <f t="shared" si="46"/>
        <v>#DIV/0!</v>
      </c>
      <c r="N115" s="5">
        <f t="shared" si="47"/>
        <v>0</v>
      </c>
      <c r="S115" s="164">
        <f t="shared" si="34"/>
        <v>0</v>
      </c>
    </row>
    <row r="116" spans="1:19" ht="47.25" x14ac:dyDescent="0.25">
      <c r="A116" s="73">
        <v>30000829</v>
      </c>
      <c r="B116" s="36" t="s">
        <v>80</v>
      </c>
      <c r="C116" s="119" t="s">
        <v>981</v>
      </c>
      <c r="D116" s="10">
        <f t="shared" ref="D116:D121" si="48">E116/1.2</f>
        <v>240.83333333333334</v>
      </c>
      <c r="E116" s="100">
        <f>VLOOKUP(A116,[1]Лист1!$A$2:$O$1343,14,0)</f>
        <v>289</v>
      </c>
      <c r="F116" s="100">
        <f t="shared" ref="F116:F121" si="49">K116</f>
        <v>250</v>
      </c>
      <c r="G116" s="112">
        <f t="shared" ref="G116:G121" si="50">E116*$H$11</f>
        <v>300.56</v>
      </c>
      <c r="H116" s="113"/>
      <c r="I116" s="114">
        <f t="shared" ref="I116:I121" si="51">F116*1.2</f>
        <v>300</v>
      </c>
      <c r="J116" s="115">
        <f t="shared" ref="J116:J121" si="52">I116/E116*100-100</f>
        <v>3.8062283737024103</v>
      </c>
      <c r="K116" s="97">
        <v>250</v>
      </c>
      <c r="L116" s="98">
        <f t="shared" si="31"/>
        <v>300</v>
      </c>
      <c r="M116" s="5">
        <f t="shared" si="46"/>
        <v>3.8062283737024103</v>
      </c>
      <c r="N116" s="5">
        <f t="shared" si="47"/>
        <v>250.4666666666667</v>
      </c>
      <c r="S116" s="164">
        <f t="shared" si="34"/>
        <v>0</v>
      </c>
    </row>
    <row r="117" spans="1:19" x14ac:dyDescent="0.25">
      <c r="A117" s="73">
        <v>30000832</v>
      </c>
      <c r="B117" s="36" t="s">
        <v>83</v>
      </c>
      <c r="C117" s="119" t="s">
        <v>981</v>
      </c>
      <c r="D117" s="10">
        <f t="shared" si="48"/>
        <v>316.66666666666669</v>
      </c>
      <c r="E117" s="100">
        <f>VLOOKUP(A117,[1]Лист1!$A$2:$O$1343,14,0)</f>
        <v>380</v>
      </c>
      <c r="F117" s="100">
        <f t="shared" si="49"/>
        <v>330</v>
      </c>
      <c r="G117" s="112">
        <f t="shared" si="50"/>
        <v>395.2</v>
      </c>
      <c r="H117" s="113"/>
      <c r="I117" s="114">
        <f t="shared" si="51"/>
        <v>396</v>
      </c>
      <c r="J117" s="115">
        <f t="shared" si="52"/>
        <v>4.2105263157894655</v>
      </c>
      <c r="K117" s="97">
        <v>330</v>
      </c>
      <c r="L117" s="98">
        <f t="shared" si="31"/>
        <v>396</v>
      </c>
      <c r="M117" s="5">
        <f t="shared" si="46"/>
        <v>4.2105263157894655</v>
      </c>
      <c r="N117" s="5">
        <f t="shared" si="47"/>
        <v>329.33333333333337</v>
      </c>
      <c r="S117" s="164">
        <f t="shared" si="34"/>
        <v>0</v>
      </c>
    </row>
    <row r="118" spans="1:19" x14ac:dyDescent="0.25">
      <c r="A118" s="73">
        <v>30000833</v>
      </c>
      <c r="B118" s="36" t="s">
        <v>84</v>
      </c>
      <c r="C118" s="119" t="s">
        <v>981</v>
      </c>
      <c r="D118" s="10">
        <f t="shared" si="48"/>
        <v>332.5</v>
      </c>
      <c r="E118" s="100">
        <f>VLOOKUP(A118,[1]Лист1!$A$2:$O$1343,14,0)</f>
        <v>399</v>
      </c>
      <c r="F118" s="100">
        <f t="shared" si="49"/>
        <v>345</v>
      </c>
      <c r="G118" s="112">
        <f t="shared" si="50"/>
        <v>414.96000000000004</v>
      </c>
      <c r="H118" s="113"/>
      <c r="I118" s="114">
        <f t="shared" si="51"/>
        <v>414</v>
      </c>
      <c r="J118" s="115">
        <f t="shared" si="52"/>
        <v>3.7593984962406068</v>
      </c>
      <c r="K118" s="97">
        <v>345</v>
      </c>
      <c r="L118" s="98">
        <f t="shared" si="31"/>
        <v>414</v>
      </c>
      <c r="M118" s="5">
        <f t="shared" si="46"/>
        <v>3.7593984962406068</v>
      </c>
      <c r="N118" s="5">
        <f t="shared" si="47"/>
        <v>345.8</v>
      </c>
      <c r="S118" s="164">
        <f t="shared" si="34"/>
        <v>0</v>
      </c>
    </row>
    <row r="119" spans="1:19" x14ac:dyDescent="0.25">
      <c r="A119" s="73">
        <v>30000834</v>
      </c>
      <c r="B119" s="36" t="s">
        <v>990</v>
      </c>
      <c r="C119" s="119" t="s">
        <v>981</v>
      </c>
      <c r="D119" s="10">
        <f t="shared" si="48"/>
        <v>281.66666666666669</v>
      </c>
      <c r="E119" s="100">
        <f>VLOOKUP(A119,[1]Лист1!$A$2:$O$1343,14,0)</f>
        <v>338</v>
      </c>
      <c r="F119" s="100">
        <f t="shared" si="49"/>
        <v>290</v>
      </c>
      <c r="G119" s="112">
        <f t="shared" si="50"/>
        <v>351.52000000000004</v>
      </c>
      <c r="H119" s="113"/>
      <c r="I119" s="114">
        <f t="shared" si="51"/>
        <v>348</v>
      </c>
      <c r="J119" s="115">
        <f t="shared" si="52"/>
        <v>2.958579881656803</v>
      </c>
      <c r="K119" s="97">
        <v>290</v>
      </c>
      <c r="L119" s="98">
        <f t="shared" si="31"/>
        <v>348</v>
      </c>
      <c r="M119" s="5">
        <f t="shared" si="46"/>
        <v>2.958579881656803</v>
      </c>
      <c r="N119" s="5">
        <f t="shared" si="47"/>
        <v>292.93333333333334</v>
      </c>
      <c r="S119" s="164">
        <f t="shared" si="34"/>
        <v>0</v>
      </c>
    </row>
    <row r="120" spans="1:19" x14ac:dyDescent="0.25">
      <c r="A120" s="73">
        <v>30000835</v>
      </c>
      <c r="B120" s="36" t="s">
        <v>991</v>
      </c>
      <c r="C120" s="119" t="s">
        <v>981</v>
      </c>
      <c r="D120" s="10">
        <f t="shared" si="48"/>
        <v>281.66666666666669</v>
      </c>
      <c r="E120" s="100">
        <f>VLOOKUP(A120,[1]Лист1!$A$2:$O$1343,14,0)</f>
        <v>338</v>
      </c>
      <c r="F120" s="100">
        <f t="shared" si="49"/>
        <v>290</v>
      </c>
      <c r="G120" s="112">
        <f t="shared" si="50"/>
        <v>351.52000000000004</v>
      </c>
      <c r="H120" s="113"/>
      <c r="I120" s="114">
        <f t="shared" si="51"/>
        <v>348</v>
      </c>
      <c r="J120" s="115">
        <f t="shared" si="52"/>
        <v>2.958579881656803</v>
      </c>
      <c r="K120" s="97">
        <v>290</v>
      </c>
      <c r="L120" s="98">
        <f t="shared" si="31"/>
        <v>348</v>
      </c>
      <c r="M120" s="5">
        <f t="shared" si="46"/>
        <v>2.958579881656803</v>
      </c>
      <c r="N120" s="5">
        <f t="shared" si="47"/>
        <v>292.93333333333334</v>
      </c>
      <c r="S120" s="164">
        <f t="shared" si="34"/>
        <v>0</v>
      </c>
    </row>
    <row r="121" spans="1:19" ht="31.5" x14ac:dyDescent="0.25">
      <c r="A121" s="73">
        <v>30000836</v>
      </c>
      <c r="B121" s="36" t="s">
        <v>85</v>
      </c>
      <c r="C121" s="119" t="s">
        <v>981</v>
      </c>
      <c r="D121" s="10">
        <f t="shared" si="48"/>
        <v>311.66666666666669</v>
      </c>
      <c r="E121" s="100">
        <f>VLOOKUP(A121,[1]Лист1!$A$2:$O$1343,14,0)</f>
        <v>374</v>
      </c>
      <c r="F121" s="100">
        <f t="shared" si="49"/>
        <v>325</v>
      </c>
      <c r="G121" s="112">
        <f t="shared" si="50"/>
        <v>388.96000000000004</v>
      </c>
      <c r="H121" s="113"/>
      <c r="I121" s="114">
        <f t="shared" si="51"/>
        <v>390</v>
      </c>
      <c r="J121" s="115">
        <f t="shared" si="52"/>
        <v>4.2780748663101491</v>
      </c>
      <c r="K121" s="97">
        <v>325</v>
      </c>
      <c r="L121" s="98">
        <f t="shared" si="31"/>
        <v>390</v>
      </c>
      <c r="M121" s="5">
        <f t="shared" si="46"/>
        <v>4.2780748663101491</v>
      </c>
      <c r="N121" s="5">
        <f t="shared" si="47"/>
        <v>324.13333333333338</v>
      </c>
      <c r="S121" s="164">
        <f t="shared" si="34"/>
        <v>0</v>
      </c>
    </row>
    <row r="122" spans="1:19" ht="15.75" customHeight="1" x14ac:dyDescent="0.25">
      <c r="A122" s="211" t="s">
        <v>992</v>
      </c>
      <c r="B122" s="212"/>
      <c r="C122" s="212"/>
      <c r="D122" s="212"/>
      <c r="E122" s="212"/>
      <c r="F122" s="212"/>
      <c r="G122" s="212"/>
      <c r="H122" s="212"/>
      <c r="I122" s="213"/>
      <c r="J122" s="116"/>
      <c r="K122" s="97">
        <f t="shared" si="35"/>
        <v>0</v>
      </c>
      <c r="L122" s="98">
        <f t="shared" si="31"/>
        <v>0</v>
      </c>
      <c r="M122" s="5" t="e">
        <f t="shared" si="46"/>
        <v>#DIV/0!</v>
      </c>
      <c r="N122" s="5">
        <f t="shared" si="47"/>
        <v>0</v>
      </c>
      <c r="S122" s="164">
        <f t="shared" si="34"/>
        <v>0</v>
      </c>
    </row>
    <row r="123" spans="1:19" ht="31.5" x14ac:dyDescent="0.25">
      <c r="A123" s="120">
        <v>30000820</v>
      </c>
      <c r="B123" s="36" t="s">
        <v>71</v>
      </c>
      <c r="C123" s="119" t="s">
        <v>981</v>
      </c>
      <c r="D123" s="10">
        <f t="shared" ref="D123:D135" si="53">E123/1.2</f>
        <v>301.66666666666669</v>
      </c>
      <c r="E123" s="100">
        <f>VLOOKUP(A123,[1]Лист1!$A$2:$O$1343,14,0)</f>
        <v>362</v>
      </c>
      <c r="F123" s="100">
        <f t="shared" ref="F123:F135" si="54">K123</f>
        <v>310</v>
      </c>
      <c r="G123" s="112">
        <f t="shared" ref="G123:G135" si="55">E123*$H$11</f>
        <v>376.48</v>
      </c>
      <c r="H123" s="113"/>
      <c r="I123" s="114">
        <f t="shared" ref="I123:I135" si="56">F123*1.2</f>
        <v>372</v>
      </c>
      <c r="J123" s="115">
        <f t="shared" ref="J123:J135" si="57">I123/E123*100-100</f>
        <v>2.7624309392265189</v>
      </c>
      <c r="K123" s="97">
        <v>310</v>
      </c>
      <c r="L123" s="98">
        <f t="shared" si="31"/>
        <v>372</v>
      </c>
      <c r="M123" s="5">
        <f t="shared" si="46"/>
        <v>2.7624309392265189</v>
      </c>
      <c r="N123" s="5">
        <f t="shared" si="47"/>
        <v>313.73333333333335</v>
      </c>
      <c r="S123" s="164">
        <f t="shared" si="34"/>
        <v>0</v>
      </c>
    </row>
    <row r="124" spans="1:19" ht="31.5" x14ac:dyDescent="0.25">
      <c r="A124" s="73">
        <v>30000821</v>
      </c>
      <c r="B124" s="36" t="s">
        <v>72</v>
      </c>
      <c r="C124" s="119" t="s">
        <v>981</v>
      </c>
      <c r="D124" s="10">
        <f t="shared" si="53"/>
        <v>301.66666666666669</v>
      </c>
      <c r="E124" s="100">
        <f>VLOOKUP(A124,[1]Лист1!$A$2:$O$1343,14,0)</f>
        <v>362</v>
      </c>
      <c r="F124" s="100">
        <f t="shared" si="54"/>
        <v>310</v>
      </c>
      <c r="G124" s="112">
        <f t="shared" si="55"/>
        <v>376.48</v>
      </c>
      <c r="H124" s="113"/>
      <c r="I124" s="114">
        <f t="shared" si="56"/>
        <v>372</v>
      </c>
      <c r="J124" s="115">
        <f t="shared" si="57"/>
        <v>2.7624309392265189</v>
      </c>
      <c r="K124" s="97">
        <v>310</v>
      </c>
      <c r="L124" s="98">
        <f t="shared" si="31"/>
        <v>372</v>
      </c>
      <c r="M124" s="5">
        <f t="shared" si="46"/>
        <v>2.7624309392265189</v>
      </c>
      <c r="N124" s="5">
        <f t="shared" si="47"/>
        <v>313.73333333333335</v>
      </c>
      <c r="S124" s="164">
        <f t="shared" si="34"/>
        <v>0</v>
      </c>
    </row>
    <row r="125" spans="1:19" ht="31.5" x14ac:dyDescent="0.25">
      <c r="A125" s="73">
        <v>30000822</v>
      </c>
      <c r="B125" s="36" t="s">
        <v>73</v>
      </c>
      <c r="C125" s="119" t="s">
        <v>981</v>
      </c>
      <c r="D125" s="10">
        <f t="shared" si="53"/>
        <v>301.66666666666669</v>
      </c>
      <c r="E125" s="100">
        <f>VLOOKUP(A125,[1]Лист1!$A$2:$O$1343,14,0)</f>
        <v>362</v>
      </c>
      <c r="F125" s="100">
        <f t="shared" si="54"/>
        <v>310</v>
      </c>
      <c r="G125" s="112">
        <f t="shared" si="55"/>
        <v>376.48</v>
      </c>
      <c r="H125" s="113"/>
      <c r="I125" s="114">
        <f t="shared" si="56"/>
        <v>372</v>
      </c>
      <c r="J125" s="115">
        <f t="shared" si="57"/>
        <v>2.7624309392265189</v>
      </c>
      <c r="K125" s="97">
        <v>310</v>
      </c>
      <c r="L125" s="98">
        <f t="shared" si="31"/>
        <v>372</v>
      </c>
      <c r="M125" s="5">
        <f t="shared" si="46"/>
        <v>2.7624309392265189</v>
      </c>
      <c r="N125" s="5">
        <f t="shared" si="47"/>
        <v>313.73333333333335</v>
      </c>
      <c r="S125" s="164">
        <f t="shared" si="34"/>
        <v>0</v>
      </c>
    </row>
    <row r="126" spans="1:19" ht="31.5" x14ac:dyDescent="0.25">
      <c r="A126" s="73">
        <v>30000837</v>
      </c>
      <c r="B126" s="36" t="s">
        <v>86</v>
      </c>
      <c r="C126" s="119" t="s">
        <v>981</v>
      </c>
      <c r="D126" s="10">
        <f t="shared" si="53"/>
        <v>248.33333333333334</v>
      </c>
      <c r="E126" s="100">
        <f>VLOOKUP(A126,[1]Лист1!$A$2:$O$1343,14,0)</f>
        <v>298</v>
      </c>
      <c r="F126" s="100">
        <f t="shared" si="54"/>
        <v>255</v>
      </c>
      <c r="G126" s="112">
        <f t="shared" si="55"/>
        <v>309.92</v>
      </c>
      <c r="H126" s="113"/>
      <c r="I126" s="114">
        <f t="shared" si="56"/>
        <v>306</v>
      </c>
      <c r="J126" s="115">
        <f t="shared" si="57"/>
        <v>2.6845637583892596</v>
      </c>
      <c r="K126" s="97">
        <v>255</v>
      </c>
      <c r="L126" s="98">
        <f t="shared" si="31"/>
        <v>306</v>
      </c>
      <c r="M126" s="5">
        <f t="shared" si="46"/>
        <v>2.6845637583892596</v>
      </c>
      <c r="N126" s="5">
        <f t="shared" si="47"/>
        <v>258.26666666666671</v>
      </c>
      <c r="S126" s="164">
        <f t="shared" si="34"/>
        <v>0</v>
      </c>
    </row>
    <row r="127" spans="1:19" ht="31.5" x14ac:dyDescent="0.25">
      <c r="A127" s="73">
        <v>30000838</v>
      </c>
      <c r="B127" s="36" t="s">
        <v>87</v>
      </c>
      <c r="C127" s="119" t="s">
        <v>981</v>
      </c>
      <c r="D127" s="10">
        <f t="shared" si="53"/>
        <v>257.5</v>
      </c>
      <c r="E127" s="100">
        <f>VLOOKUP(A127,[1]Лист1!$A$2:$O$1343,14,0)</f>
        <v>309</v>
      </c>
      <c r="F127" s="100">
        <f t="shared" si="54"/>
        <v>265</v>
      </c>
      <c r="G127" s="112">
        <f t="shared" si="55"/>
        <v>321.36</v>
      </c>
      <c r="H127" s="113"/>
      <c r="I127" s="114">
        <f t="shared" si="56"/>
        <v>318</v>
      </c>
      <c r="J127" s="115">
        <f t="shared" si="57"/>
        <v>2.9126213592232943</v>
      </c>
      <c r="K127" s="97">
        <v>265</v>
      </c>
      <c r="L127" s="98">
        <f t="shared" si="31"/>
        <v>318</v>
      </c>
      <c r="M127" s="5">
        <f t="shared" si="46"/>
        <v>2.9126213592232943</v>
      </c>
      <c r="N127" s="5">
        <f t="shared" si="47"/>
        <v>267.8</v>
      </c>
      <c r="S127" s="164">
        <f t="shared" si="34"/>
        <v>0</v>
      </c>
    </row>
    <row r="128" spans="1:19" ht="31.5" x14ac:dyDescent="0.25">
      <c r="A128" s="73">
        <v>30000839</v>
      </c>
      <c r="B128" s="36" t="s">
        <v>88</v>
      </c>
      <c r="C128" s="119" t="s">
        <v>981</v>
      </c>
      <c r="D128" s="10">
        <f t="shared" si="53"/>
        <v>248.33333333333334</v>
      </c>
      <c r="E128" s="100">
        <f>VLOOKUP(A128,[1]Лист1!$A$2:$O$1343,14,0)</f>
        <v>298</v>
      </c>
      <c r="F128" s="100">
        <f t="shared" si="54"/>
        <v>255</v>
      </c>
      <c r="G128" s="112">
        <f t="shared" si="55"/>
        <v>309.92</v>
      </c>
      <c r="H128" s="113"/>
      <c r="I128" s="114">
        <f t="shared" si="56"/>
        <v>306</v>
      </c>
      <c r="J128" s="115">
        <f t="shared" si="57"/>
        <v>2.6845637583892596</v>
      </c>
      <c r="K128" s="97">
        <v>255</v>
      </c>
      <c r="L128" s="98">
        <f t="shared" si="31"/>
        <v>306</v>
      </c>
      <c r="M128" s="5">
        <f t="shared" si="46"/>
        <v>2.6845637583892596</v>
      </c>
      <c r="N128" s="5">
        <f t="shared" si="47"/>
        <v>258.26666666666671</v>
      </c>
      <c r="S128" s="164">
        <f t="shared" si="34"/>
        <v>0</v>
      </c>
    </row>
    <row r="129" spans="1:19" ht="31.5" x14ac:dyDescent="0.25">
      <c r="A129" s="73">
        <v>30000840</v>
      </c>
      <c r="B129" s="36" t="s">
        <v>89</v>
      </c>
      <c r="C129" s="119" t="s">
        <v>981</v>
      </c>
      <c r="D129" s="10">
        <f t="shared" si="53"/>
        <v>248.33333333333334</v>
      </c>
      <c r="E129" s="100">
        <f>VLOOKUP(A129,[1]Лист1!$A$2:$O$1343,14,0)</f>
        <v>298</v>
      </c>
      <c r="F129" s="100">
        <f t="shared" si="54"/>
        <v>255</v>
      </c>
      <c r="G129" s="112">
        <f t="shared" si="55"/>
        <v>309.92</v>
      </c>
      <c r="H129" s="113"/>
      <c r="I129" s="114">
        <f t="shared" si="56"/>
        <v>306</v>
      </c>
      <c r="J129" s="115">
        <f t="shared" si="57"/>
        <v>2.6845637583892596</v>
      </c>
      <c r="K129" s="97">
        <v>255</v>
      </c>
      <c r="L129" s="98">
        <f t="shared" si="31"/>
        <v>306</v>
      </c>
      <c r="M129" s="5">
        <f t="shared" si="46"/>
        <v>2.6845637583892596</v>
      </c>
      <c r="N129" s="5">
        <f t="shared" si="47"/>
        <v>258.26666666666671</v>
      </c>
      <c r="S129" s="164">
        <f t="shared" si="34"/>
        <v>0</v>
      </c>
    </row>
    <row r="130" spans="1:19" ht="31.5" x14ac:dyDescent="0.25">
      <c r="A130" s="73">
        <v>30000842</v>
      </c>
      <c r="B130" s="36" t="s">
        <v>90</v>
      </c>
      <c r="C130" s="119" t="s">
        <v>981</v>
      </c>
      <c r="D130" s="10">
        <f t="shared" si="53"/>
        <v>235</v>
      </c>
      <c r="E130" s="100">
        <f>VLOOKUP(A130,[1]Лист1!$A$2:$O$1343,14,0)</f>
        <v>282</v>
      </c>
      <c r="F130" s="100">
        <f t="shared" si="54"/>
        <v>240</v>
      </c>
      <c r="G130" s="112">
        <f t="shared" si="55"/>
        <v>293.28000000000003</v>
      </c>
      <c r="H130" s="113"/>
      <c r="I130" s="114">
        <f t="shared" si="56"/>
        <v>288</v>
      </c>
      <c r="J130" s="115">
        <f t="shared" si="57"/>
        <v>2.1276595744680833</v>
      </c>
      <c r="K130" s="97">
        <v>240</v>
      </c>
      <c r="L130" s="98">
        <f t="shared" si="31"/>
        <v>288</v>
      </c>
      <c r="M130" s="5">
        <f t="shared" si="46"/>
        <v>2.1276595744680833</v>
      </c>
      <c r="N130" s="5">
        <f t="shared" si="47"/>
        <v>244.4</v>
      </c>
      <c r="S130" s="164">
        <f t="shared" si="34"/>
        <v>0</v>
      </c>
    </row>
    <row r="131" spans="1:19" ht="31.5" x14ac:dyDescent="0.25">
      <c r="A131" s="73">
        <v>30000843</v>
      </c>
      <c r="B131" s="36" t="s">
        <v>969</v>
      </c>
      <c r="C131" s="119" t="s">
        <v>981</v>
      </c>
      <c r="D131" s="10">
        <f t="shared" si="53"/>
        <v>235</v>
      </c>
      <c r="E131" s="100">
        <f>VLOOKUP(A131,[1]Лист1!$A$2:$O$1343,14,0)</f>
        <v>282</v>
      </c>
      <c r="F131" s="100">
        <f t="shared" si="54"/>
        <v>240</v>
      </c>
      <c r="G131" s="112">
        <f t="shared" si="55"/>
        <v>293.28000000000003</v>
      </c>
      <c r="H131" s="113"/>
      <c r="I131" s="114">
        <f t="shared" si="56"/>
        <v>288</v>
      </c>
      <c r="J131" s="115">
        <f t="shared" si="57"/>
        <v>2.1276595744680833</v>
      </c>
      <c r="K131" s="97">
        <v>240</v>
      </c>
      <c r="L131" s="98">
        <f t="shared" si="31"/>
        <v>288</v>
      </c>
      <c r="M131" s="5">
        <f t="shared" si="46"/>
        <v>2.1276595744680833</v>
      </c>
      <c r="N131" s="5">
        <f t="shared" si="47"/>
        <v>244.4</v>
      </c>
      <c r="S131" s="164">
        <f t="shared" si="34"/>
        <v>0</v>
      </c>
    </row>
    <row r="132" spans="1:19" ht="31.5" x14ac:dyDescent="0.25">
      <c r="A132" s="73">
        <v>30000844</v>
      </c>
      <c r="B132" s="36" t="s">
        <v>91</v>
      </c>
      <c r="C132" s="119" t="s">
        <v>981</v>
      </c>
      <c r="D132" s="10">
        <f t="shared" si="53"/>
        <v>244.16666666666669</v>
      </c>
      <c r="E132" s="100">
        <f>VLOOKUP(A132,[1]Лист1!$A$2:$O$1343,14,0)</f>
        <v>293</v>
      </c>
      <c r="F132" s="100">
        <f t="shared" si="54"/>
        <v>250</v>
      </c>
      <c r="G132" s="112">
        <f t="shared" si="55"/>
        <v>304.72000000000003</v>
      </c>
      <c r="H132" s="113"/>
      <c r="I132" s="114">
        <f t="shared" si="56"/>
        <v>300</v>
      </c>
      <c r="J132" s="115">
        <f t="shared" si="57"/>
        <v>2.3890784982935003</v>
      </c>
      <c r="K132" s="97">
        <v>250</v>
      </c>
      <c r="L132" s="98">
        <f t="shared" si="31"/>
        <v>300</v>
      </c>
      <c r="M132" s="5">
        <f t="shared" si="46"/>
        <v>2.3890784982935003</v>
      </c>
      <c r="N132" s="5">
        <f t="shared" si="47"/>
        <v>253.93333333333337</v>
      </c>
      <c r="S132" s="164">
        <f t="shared" si="34"/>
        <v>0</v>
      </c>
    </row>
    <row r="133" spans="1:19" ht="31.5" x14ac:dyDescent="0.25">
      <c r="A133" s="76">
        <v>30000865</v>
      </c>
      <c r="B133" s="36" t="s">
        <v>104</v>
      </c>
      <c r="C133" s="119" t="s">
        <v>981</v>
      </c>
      <c r="D133" s="10">
        <f t="shared" si="53"/>
        <v>324.16666666666669</v>
      </c>
      <c r="E133" s="100">
        <f>VLOOKUP(A133,[1]Лист1!$A$2:$O$1343,14,0)</f>
        <v>389</v>
      </c>
      <c r="F133" s="100">
        <f t="shared" si="54"/>
        <v>335</v>
      </c>
      <c r="G133" s="112">
        <f t="shared" si="55"/>
        <v>404.56</v>
      </c>
      <c r="H133" s="113"/>
      <c r="I133" s="114">
        <f t="shared" si="56"/>
        <v>402</v>
      </c>
      <c r="J133" s="115">
        <f t="shared" si="57"/>
        <v>3.3419023136246722</v>
      </c>
      <c r="K133" s="97">
        <v>335</v>
      </c>
      <c r="L133" s="98">
        <f t="shared" si="31"/>
        <v>402</v>
      </c>
      <c r="M133" s="5">
        <f t="shared" si="46"/>
        <v>3.3419023136246722</v>
      </c>
      <c r="N133" s="5">
        <f t="shared" si="47"/>
        <v>337.13333333333338</v>
      </c>
      <c r="S133" s="164">
        <f t="shared" si="34"/>
        <v>0</v>
      </c>
    </row>
    <row r="134" spans="1:19" ht="31.5" x14ac:dyDescent="0.25">
      <c r="A134" s="76">
        <v>30000866</v>
      </c>
      <c r="B134" s="36" t="s">
        <v>105</v>
      </c>
      <c r="C134" s="119" t="s">
        <v>981</v>
      </c>
      <c r="D134" s="10">
        <f t="shared" si="53"/>
        <v>324.16666666666669</v>
      </c>
      <c r="E134" s="100">
        <f>VLOOKUP(A134,[1]Лист1!$A$2:$O$1343,14,0)</f>
        <v>389</v>
      </c>
      <c r="F134" s="100">
        <f t="shared" si="54"/>
        <v>335</v>
      </c>
      <c r="G134" s="112">
        <f t="shared" si="55"/>
        <v>404.56</v>
      </c>
      <c r="H134" s="113"/>
      <c r="I134" s="114">
        <f t="shared" si="56"/>
        <v>402</v>
      </c>
      <c r="J134" s="115">
        <f t="shared" si="57"/>
        <v>3.3419023136246722</v>
      </c>
      <c r="K134" s="97">
        <v>335</v>
      </c>
      <c r="L134" s="98">
        <f t="shared" si="31"/>
        <v>402</v>
      </c>
      <c r="M134" s="5">
        <f t="shared" si="46"/>
        <v>3.3419023136246722</v>
      </c>
      <c r="N134" s="5">
        <f t="shared" si="47"/>
        <v>337.13333333333338</v>
      </c>
      <c r="S134" s="164">
        <f t="shared" si="34"/>
        <v>0</v>
      </c>
    </row>
    <row r="135" spans="1:19" ht="31.5" x14ac:dyDescent="0.25">
      <c r="A135" s="76">
        <v>30000867</v>
      </c>
      <c r="B135" s="36" t="s">
        <v>106</v>
      </c>
      <c r="C135" s="119" t="s">
        <v>981</v>
      </c>
      <c r="D135" s="10">
        <f t="shared" si="53"/>
        <v>160</v>
      </c>
      <c r="E135" s="100">
        <f>VLOOKUP(A135,[1]Лист1!$A$2:$O$1343,14,0)</f>
        <v>192</v>
      </c>
      <c r="F135" s="100">
        <f t="shared" si="54"/>
        <v>165</v>
      </c>
      <c r="G135" s="112">
        <f t="shared" si="55"/>
        <v>199.68</v>
      </c>
      <c r="H135" s="113"/>
      <c r="I135" s="114">
        <f t="shared" si="56"/>
        <v>198</v>
      </c>
      <c r="J135" s="115">
        <f t="shared" si="57"/>
        <v>3.125</v>
      </c>
      <c r="K135" s="97">
        <v>165</v>
      </c>
      <c r="L135" s="98">
        <f t="shared" si="31"/>
        <v>198</v>
      </c>
      <c r="M135" s="5">
        <f t="shared" si="46"/>
        <v>3.125</v>
      </c>
      <c r="N135" s="5">
        <f t="shared" si="47"/>
        <v>166.4</v>
      </c>
      <c r="S135" s="164">
        <f t="shared" si="34"/>
        <v>0</v>
      </c>
    </row>
    <row r="136" spans="1:19" ht="47.25" x14ac:dyDescent="0.25">
      <c r="A136" s="76">
        <v>30000167</v>
      </c>
      <c r="B136" s="36" t="s">
        <v>1396</v>
      </c>
      <c r="C136" s="119" t="s">
        <v>981</v>
      </c>
      <c r="D136" s="10"/>
      <c r="E136" s="100"/>
      <c r="F136" s="100">
        <v>1015</v>
      </c>
      <c r="G136" s="112"/>
      <c r="H136" s="113"/>
      <c r="I136" s="114">
        <v>1218</v>
      </c>
      <c r="J136" s="115"/>
      <c r="K136" s="97"/>
      <c r="S136" s="164"/>
    </row>
    <row r="137" spans="1:19" s="4" customFormat="1" ht="15.75" customHeight="1" x14ac:dyDescent="0.25">
      <c r="A137" s="211" t="s">
        <v>993</v>
      </c>
      <c r="B137" s="212"/>
      <c r="C137" s="212"/>
      <c r="D137" s="212"/>
      <c r="E137" s="212"/>
      <c r="F137" s="212"/>
      <c r="G137" s="212"/>
      <c r="H137" s="212"/>
      <c r="I137" s="213"/>
      <c r="J137" s="116"/>
      <c r="K137" s="97">
        <f t="shared" si="35"/>
        <v>0</v>
      </c>
      <c r="L137" s="98">
        <f t="shared" si="31"/>
        <v>0</v>
      </c>
      <c r="M137" s="5" t="e">
        <f t="shared" si="46"/>
        <v>#DIV/0!</v>
      </c>
      <c r="N137" s="5">
        <f t="shared" si="47"/>
        <v>0</v>
      </c>
      <c r="S137" s="164">
        <f t="shared" si="34"/>
        <v>0</v>
      </c>
    </row>
    <row r="138" spans="1:19" s="4" customFormat="1" x14ac:dyDescent="0.25">
      <c r="A138" s="73">
        <v>30000845</v>
      </c>
      <c r="B138" s="36" t="s">
        <v>92</v>
      </c>
      <c r="C138" s="119" t="s">
        <v>981</v>
      </c>
      <c r="D138" s="10">
        <f t="shared" ref="D138:D159" si="58">E138/1.2</f>
        <v>316.66666666666669</v>
      </c>
      <c r="E138" s="100">
        <f>VLOOKUP(A138,[1]Лист1!$A$2:$O$1343,14,0)</f>
        <v>380</v>
      </c>
      <c r="F138" s="100">
        <f t="shared" ref="F138:F143" si="59">K138</f>
        <v>325</v>
      </c>
      <c r="G138" s="112">
        <f t="shared" ref="G138:G143" si="60">E138*$H$11</f>
        <v>395.2</v>
      </c>
      <c r="H138" s="113"/>
      <c r="I138" s="114">
        <f t="shared" ref="I138:I143" si="61">F138*1.2</f>
        <v>390</v>
      </c>
      <c r="J138" s="115">
        <f t="shared" ref="J138:J143" si="62">I138/E138*100-100</f>
        <v>2.6315789473684248</v>
      </c>
      <c r="K138" s="97">
        <v>325</v>
      </c>
      <c r="L138" s="98">
        <f t="shared" si="31"/>
        <v>390</v>
      </c>
      <c r="M138" s="5">
        <f t="shared" si="46"/>
        <v>2.6315789473684248</v>
      </c>
      <c r="N138" s="5">
        <f t="shared" si="47"/>
        <v>329.33333333333337</v>
      </c>
      <c r="S138" s="164">
        <f t="shared" si="34"/>
        <v>0</v>
      </c>
    </row>
    <row r="139" spans="1:19" s="4" customFormat="1" x14ac:dyDescent="0.25">
      <c r="A139" s="73">
        <v>30000846</v>
      </c>
      <c r="B139" s="36" t="s">
        <v>93</v>
      </c>
      <c r="C139" s="119" t="s">
        <v>981</v>
      </c>
      <c r="D139" s="10">
        <f t="shared" si="58"/>
        <v>408.33333333333337</v>
      </c>
      <c r="E139" s="100">
        <f>VLOOKUP(A139,[1]Лист1!$A$2:$O$1343,14,0)</f>
        <v>490</v>
      </c>
      <c r="F139" s="100">
        <f t="shared" si="59"/>
        <v>425</v>
      </c>
      <c r="G139" s="112">
        <f t="shared" si="60"/>
        <v>509.6</v>
      </c>
      <c r="H139" s="113"/>
      <c r="I139" s="114">
        <f t="shared" si="61"/>
        <v>510</v>
      </c>
      <c r="J139" s="115">
        <f t="shared" si="62"/>
        <v>4.0816326530612344</v>
      </c>
      <c r="K139" s="97">
        <v>425</v>
      </c>
      <c r="L139" s="98">
        <f t="shared" si="31"/>
        <v>510</v>
      </c>
      <c r="M139" s="5">
        <f t="shared" si="46"/>
        <v>4.0816326530612344</v>
      </c>
      <c r="N139" s="5">
        <f t="shared" si="47"/>
        <v>424.66666666666674</v>
      </c>
      <c r="S139" s="164">
        <f t="shared" si="34"/>
        <v>0</v>
      </c>
    </row>
    <row r="140" spans="1:19" s="4" customFormat="1" x14ac:dyDescent="0.25">
      <c r="A140" s="73">
        <v>30000848</v>
      </c>
      <c r="B140" s="37" t="s">
        <v>1395</v>
      </c>
      <c r="C140" s="119" t="s">
        <v>981</v>
      </c>
      <c r="D140" s="10">
        <f t="shared" si="58"/>
        <v>290</v>
      </c>
      <c r="E140" s="100">
        <f>VLOOKUP(A140,[1]Лист1!$A$2:$O$1343,14,0)</f>
        <v>348</v>
      </c>
      <c r="F140" s="100">
        <f t="shared" si="59"/>
        <v>300</v>
      </c>
      <c r="G140" s="112">
        <f t="shared" si="60"/>
        <v>361.92</v>
      </c>
      <c r="H140" s="113"/>
      <c r="I140" s="114">
        <f t="shared" si="61"/>
        <v>360</v>
      </c>
      <c r="J140" s="115">
        <f t="shared" si="62"/>
        <v>3.448275862068968</v>
      </c>
      <c r="K140" s="97">
        <v>300</v>
      </c>
      <c r="L140" s="98">
        <f t="shared" si="31"/>
        <v>360</v>
      </c>
      <c r="M140" s="5">
        <f t="shared" si="46"/>
        <v>3.448275862068968</v>
      </c>
      <c r="N140" s="5">
        <f t="shared" si="47"/>
        <v>301.60000000000002</v>
      </c>
      <c r="S140" s="164">
        <f t="shared" si="34"/>
        <v>0</v>
      </c>
    </row>
    <row r="141" spans="1:19" s="4" customFormat="1" ht="31.5" x14ac:dyDescent="0.25">
      <c r="A141" s="73">
        <v>30000849</v>
      </c>
      <c r="B141" s="36" t="s">
        <v>95</v>
      </c>
      <c r="C141" s="119" t="s">
        <v>981</v>
      </c>
      <c r="D141" s="10">
        <f t="shared" si="58"/>
        <v>316.66666666666669</v>
      </c>
      <c r="E141" s="100">
        <f>VLOOKUP(A141,[1]Лист1!$A$2:$O$1343,14,0)</f>
        <v>380</v>
      </c>
      <c r="F141" s="100">
        <f t="shared" si="59"/>
        <v>325</v>
      </c>
      <c r="G141" s="112">
        <f t="shared" si="60"/>
        <v>395.2</v>
      </c>
      <c r="H141" s="113"/>
      <c r="I141" s="114">
        <f t="shared" si="61"/>
        <v>390</v>
      </c>
      <c r="J141" s="115">
        <f t="shared" si="62"/>
        <v>2.6315789473684248</v>
      </c>
      <c r="K141" s="97">
        <v>325</v>
      </c>
      <c r="L141" s="98">
        <f t="shared" si="31"/>
        <v>390</v>
      </c>
      <c r="M141" s="5">
        <f t="shared" si="46"/>
        <v>2.6315789473684248</v>
      </c>
      <c r="N141" s="5">
        <f t="shared" si="47"/>
        <v>329.33333333333337</v>
      </c>
      <c r="S141" s="164">
        <f t="shared" si="34"/>
        <v>0</v>
      </c>
    </row>
    <row r="142" spans="1:19" s="4" customFormat="1" ht="31.5" x14ac:dyDescent="0.25">
      <c r="A142" s="73">
        <v>30000850</v>
      </c>
      <c r="B142" s="36" t="s">
        <v>96</v>
      </c>
      <c r="C142" s="119" t="s">
        <v>981</v>
      </c>
      <c r="D142" s="10">
        <f t="shared" si="58"/>
        <v>408.33333333333337</v>
      </c>
      <c r="E142" s="100">
        <f>VLOOKUP(A142,[1]Лист1!$A$2:$O$1343,14,0)</f>
        <v>490</v>
      </c>
      <c r="F142" s="100">
        <f t="shared" si="59"/>
        <v>425</v>
      </c>
      <c r="G142" s="112">
        <f t="shared" si="60"/>
        <v>509.6</v>
      </c>
      <c r="H142" s="113"/>
      <c r="I142" s="114">
        <f t="shared" si="61"/>
        <v>510</v>
      </c>
      <c r="J142" s="115">
        <f t="shared" si="62"/>
        <v>4.0816326530612344</v>
      </c>
      <c r="K142" s="97">
        <v>425</v>
      </c>
      <c r="L142" s="98">
        <f t="shared" si="31"/>
        <v>510</v>
      </c>
      <c r="M142" s="5">
        <f t="shared" si="46"/>
        <v>4.0816326530612344</v>
      </c>
      <c r="N142" s="5">
        <f t="shared" si="47"/>
        <v>424.66666666666674</v>
      </c>
      <c r="S142" s="164">
        <f t="shared" si="34"/>
        <v>0</v>
      </c>
    </row>
    <row r="143" spans="1:19" s="4" customFormat="1" ht="47.25" x14ac:dyDescent="0.25">
      <c r="A143" s="73">
        <v>30000851</v>
      </c>
      <c r="B143" s="36" t="s">
        <v>1281</v>
      </c>
      <c r="C143" s="119" t="s">
        <v>981</v>
      </c>
      <c r="D143" s="10">
        <f t="shared" si="58"/>
        <v>395</v>
      </c>
      <c r="E143" s="100">
        <f>VLOOKUP(A143,[1]Лист1!$A$2:$O$1343,14,0)</f>
        <v>474</v>
      </c>
      <c r="F143" s="100">
        <f t="shared" si="59"/>
        <v>410</v>
      </c>
      <c r="G143" s="112">
        <f t="shared" si="60"/>
        <v>492.96000000000004</v>
      </c>
      <c r="H143" s="113"/>
      <c r="I143" s="114">
        <f t="shared" si="61"/>
        <v>492</v>
      </c>
      <c r="J143" s="115">
        <f t="shared" si="62"/>
        <v>3.7974683544303787</v>
      </c>
      <c r="K143" s="97">
        <v>410</v>
      </c>
      <c r="L143" s="98">
        <f t="shared" ref="L143:L206" si="63">K143*1.2</f>
        <v>492</v>
      </c>
      <c r="M143" s="5">
        <f t="shared" ref="M143:M174" si="64">L143/E143*100-100</f>
        <v>3.7974683544303787</v>
      </c>
      <c r="N143" s="5">
        <f t="shared" ref="N143:N174" si="65">D143*1.04</f>
        <v>410.8</v>
      </c>
      <c r="S143" s="164">
        <f t="shared" ref="S143:S206" si="66">(ROUND(F143,2)*1.2)-ROUND(I143,2)</f>
        <v>0</v>
      </c>
    </row>
    <row r="144" spans="1:19" s="4" customFormat="1" ht="15.75" customHeight="1" x14ac:dyDescent="0.25">
      <c r="A144" s="211" t="s">
        <v>994</v>
      </c>
      <c r="B144" s="212"/>
      <c r="C144" s="212"/>
      <c r="D144" s="212"/>
      <c r="E144" s="212"/>
      <c r="F144" s="212"/>
      <c r="G144" s="212"/>
      <c r="H144" s="212"/>
      <c r="I144" s="213"/>
      <c r="J144" s="116"/>
      <c r="K144" s="97">
        <f t="shared" ref="K144:K161" si="67">F144</f>
        <v>0</v>
      </c>
      <c r="L144" s="98">
        <f t="shared" si="63"/>
        <v>0</v>
      </c>
      <c r="M144" s="5" t="e">
        <f t="shared" si="64"/>
        <v>#DIV/0!</v>
      </c>
      <c r="N144" s="5">
        <f t="shared" si="65"/>
        <v>0</v>
      </c>
      <c r="S144" s="164">
        <f t="shared" si="66"/>
        <v>0</v>
      </c>
    </row>
    <row r="145" spans="1:19" s="4" customFormat="1" ht="31.5" x14ac:dyDescent="0.25">
      <c r="A145" s="73">
        <v>30000847</v>
      </c>
      <c r="B145" s="36" t="s">
        <v>94</v>
      </c>
      <c r="C145" s="119" t="s">
        <v>981</v>
      </c>
      <c r="D145" s="10">
        <f t="shared" si="58"/>
        <v>372.5</v>
      </c>
      <c r="E145" s="100">
        <f>VLOOKUP(A145,[1]Лист1!$A$2:$O$1343,14,0)</f>
        <v>447</v>
      </c>
      <c r="F145" s="100">
        <f>K145</f>
        <v>385</v>
      </c>
      <c r="G145" s="112">
        <f>E145*$H$11</f>
        <v>464.88</v>
      </c>
      <c r="H145" s="113"/>
      <c r="I145" s="114">
        <f t="shared" ref="I145:I149" si="68">F145*1.2</f>
        <v>462</v>
      </c>
      <c r="J145" s="115">
        <f>I145/E145*100-100</f>
        <v>3.3557046979865817</v>
      </c>
      <c r="K145" s="97">
        <v>385</v>
      </c>
      <c r="L145" s="98">
        <f t="shared" si="63"/>
        <v>462</v>
      </c>
      <c r="M145" s="5">
        <f t="shared" si="64"/>
        <v>3.3557046979865817</v>
      </c>
      <c r="N145" s="5">
        <f t="shared" si="65"/>
        <v>387.40000000000003</v>
      </c>
      <c r="S145" s="164">
        <f t="shared" si="66"/>
        <v>0</v>
      </c>
    </row>
    <row r="146" spans="1:19" s="4" customFormat="1" ht="47.25" x14ac:dyDescent="0.25">
      <c r="A146" s="73">
        <v>30000852</v>
      </c>
      <c r="B146" s="36" t="s">
        <v>1282</v>
      </c>
      <c r="C146" s="119" t="s">
        <v>985</v>
      </c>
      <c r="D146" s="10">
        <f t="shared" si="58"/>
        <v>430.83333333333337</v>
      </c>
      <c r="E146" s="100">
        <f>VLOOKUP(A146,[1]Лист1!$A$2:$O$1343,14,0)</f>
        <v>517</v>
      </c>
      <c r="F146" s="100">
        <f>K146</f>
        <v>445</v>
      </c>
      <c r="G146" s="112">
        <f>E146*$H$11</f>
        <v>537.68000000000006</v>
      </c>
      <c r="H146" s="113"/>
      <c r="I146" s="114">
        <f t="shared" si="68"/>
        <v>534</v>
      </c>
      <c r="J146" s="115">
        <f>I146/E146*100-100</f>
        <v>3.2882011605415755</v>
      </c>
      <c r="K146" s="97">
        <v>445</v>
      </c>
      <c r="L146" s="98">
        <f t="shared" si="63"/>
        <v>534</v>
      </c>
      <c r="M146" s="5">
        <f t="shared" si="64"/>
        <v>3.2882011605415755</v>
      </c>
      <c r="N146" s="5">
        <f t="shared" si="65"/>
        <v>448.06666666666672</v>
      </c>
      <c r="S146" s="164">
        <f t="shared" si="66"/>
        <v>0</v>
      </c>
    </row>
    <row r="147" spans="1:19" s="4" customFormat="1" ht="31.5" x14ac:dyDescent="0.25">
      <c r="A147" s="73">
        <v>30000853</v>
      </c>
      <c r="B147" s="36" t="s">
        <v>1152</v>
      </c>
      <c r="C147" s="119" t="s">
        <v>985</v>
      </c>
      <c r="D147" s="10">
        <f t="shared" si="58"/>
        <v>287.5</v>
      </c>
      <c r="E147" s="100">
        <f>VLOOKUP(A147,[1]Лист1!$A$2:$O$1343,14,0)</f>
        <v>345</v>
      </c>
      <c r="F147" s="100">
        <f>K147</f>
        <v>295</v>
      </c>
      <c r="G147" s="112">
        <f>E147*$H$11</f>
        <v>358.8</v>
      </c>
      <c r="H147" s="113"/>
      <c r="I147" s="114">
        <f t="shared" si="68"/>
        <v>354</v>
      </c>
      <c r="J147" s="115">
        <f>I147/E147*100-100</f>
        <v>2.6086956521739211</v>
      </c>
      <c r="K147" s="97">
        <v>295</v>
      </c>
      <c r="L147" s="98">
        <f t="shared" si="63"/>
        <v>354</v>
      </c>
      <c r="M147" s="5">
        <f t="shared" si="64"/>
        <v>2.6086956521739211</v>
      </c>
      <c r="N147" s="5">
        <f t="shared" si="65"/>
        <v>299</v>
      </c>
      <c r="S147" s="164">
        <f t="shared" si="66"/>
        <v>0</v>
      </c>
    </row>
    <row r="148" spans="1:19" s="4" customFormat="1" ht="31.5" x14ac:dyDescent="0.25">
      <c r="A148" s="76">
        <v>30000856</v>
      </c>
      <c r="B148" s="36" t="s">
        <v>970</v>
      </c>
      <c r="C148" s="119" t="s">
        <v>981</v>
      </c>
      <c r="D148" s="10">
        <f t="shared" si="58"/>
        <v>341.66666666666669</v>
      </c>
      <c r="E148" s="100">
        <f>VLOOKUP(A148,[1]Лист1!$A$2:$O$1343,14,0)</f>
        <v>410</v>
      </c>
      <c r="F148" s="100">
        <f>K148</f>
        <v>355</v>
      </c>
      <c r="G148" s="112">
        <f>E148*$H$11</f>
        <v>426.40000000000003</v>
      </c>
      <c r="H148" s="113"/>
      <c r="I148" s="114">
        <f t="shared" si="68"/>
        <v>426</v>
      </c>
      <c r="J148" s="115">
        <f>I148/E148*100-100</f>
        <v>3.9024390243902474</v>
      </c>
      <c r="K148" s="97">
        <v>355</v>
      </c>
      <c r="L148" s="98">
        <f t="shared" si="63"/>
        <v>426</v>
      </c>
      <c r="M148" s="5">
        <f t="shared" si="64"/>
        <v>3.9024390243902474</v>
      </c>
      <c r="N148" s="5">
        <f t="shared" si="65"/>
        <v>355.33333333333337</v>
      </c>
      <c r="S148" s="164">
        <f t="shared" si="66"/>
        <v>0</v>
      </c>
    </row>
    <row r="149" spans="1:19" s="4" customFormat="1" ht="47.25" x14ac:dyDescent="0.25">
      <c r="A149" s="76">
        <v>30000857</v>
      </c>
      <c r="B149" s="36" t="s">
        <v>98</v>
      </c>
      <c r="C149" s="119" t="s">
        <v>985</v>
      </c>
      <c r="D149" s="10">
        <f t="shared" si="58"/>
        <v>337.5</v>
      </c>
      <c r="E149" s="100">
        <f>VLOOKUP(A149,[1]Лист1!$A$2:$O$1343,14,0)</f>
        <v>405</v>
      </c>
      <c r="F149" s="100">
        <f>K149</f>
        <v>350</v>
      </c>
      <c r="G149" s="112">
        <f>E149*$H$11</f>
        <v>421.2</v>
      </c>
      <c r="H149" s="113"/>
      <c r="I149" s="114">
        <f t="shared" si="68"/>
        <v>420</v>
      </c>
      <c r="J149" s="115">
        <f>I149/E149*100-100</f>
        <v>3.7037037037036953</v>
      </c>
      <c r="K149" s="97">
        <v>350</v>
      </c>
      <c r="L149" s="98">
        <f t="shared" si="63"/>
        <v>420</v>
      </c>
      <c r="M149" s="5">
        <f t="shared" si="64"/>
        <v>3.7037037037036953</v>
      </c>
      <c r="N149" s="5">
        <f t="shared" si="65"/>
        <v>351</v>
      </c>
      <c r="S149" s="164">
        <f t="shared" si="66"/>
        <v>0</v>
      </c>
    </row>
    <row r="150" spans="1:19" s="4" customFormat="1" ht="15.75" customHeight="1" x14ac:dyDescent="0.25">
      <c r="A150" s="211" t="s">
        <v>995</v>
      </c>
      <c r="B150" s="212"/>
      <c r="C150" s="212"/>
      <c r="D150" s="212"/>
      <c r="E150" s="212"/>
      <c r="F150" s="212"/>
      <c r="G150" s="212"/>
      <c r="H150" s="212"/>
      <c r="I150" s="213"/>
      <c r="J150" s="116"/>
      <c r="K150" s="97">
        <f t="shared" si="67"/>
        <v>0</v>
      </c>
      <c r="L150" s="98">
        <f t="shared" si="63"/>
        <v>0</v>
      </c>
      <c r="M150" s="5" t="e">
        <f t="shared" si="64"/>
        <v>#DIV/0!</v>
      </c>
      <c r="N150" s="5">
        <f t="shared" si="65"/>
        <v>0</v>
      </c>
      <c r="S150" s="164">
        <f t="shared" si="66"/>
        <v>0</v>
      </c>
    </row>
    <row r="151" spans="1:19" s="4" customFormat="1" ht="31.5" x14ac:dyDescent="0.25">
      <c r="A151" s="73">
        <v>30000854</v>
      </c>
      <c r="B151" s="36" t="s">
        <v>971</v>
      </c>
      <c r="C151" s="119" t="s">
        <v>985</v>
      </c>
      <c r="D151" s="10">
        <f t="shared" si="58"/>
        <v>335.83333333333337</v>
      </c>
      <c r="E151" s="100">
        <f>VLOOKUP(A151,[1]Лист1!$A$2:$O$1343,14,0)</f>
        <v>403</v>
      </c>
      <c r="F151" s="100">
        <f>K151</f>
        <v>345</v>
      </c>
      <c r="G151" s="112">
        <f>E151*$H$11</f>
        <v>419.12</v>
      </c>
      <c r="H151" s="113"/>
      <c r="I151" s="114">
        <f t="shared" ref="I151:I153" si="69">F151*1.2</f>
        <v>414</v>
      </c>
      <c r="J151" s="115">
        <f>I151/E151*100-100</f>
        <v>2.7295285359801369</v>
      </c>
      <c r="K151" s="97">
        <v>345</v>
      </c>
      <c r="L151" s="98">
        <f t="shared" si="63"/>
        <v>414</v>
      </c>
      <c r="M151" s="5">
        <f t="shared" si="64"/>
        <v>2.7295285359801369</v>
      </c>
      <c r="N151" s="5">
        <f t="shared" si="65"/>
        <v>349.26666666666671</v>
      </c>
      <c r="S151" s="164">
        <f t="shared" si="66"/>
        <v>0</v>
      </c>
    </row>
    <row r="152" spans="1:19" s="4" customFormat="1" ht="31.5" x14ac:dyDescent="0.25">
      <c r="A152" s="76">
        <v>30000861</v>
      </c>
      <c r="B152" s="36" t="s">
        <v>100</v>
      </c>
      <c r="C152" s="119" t="s">
        <v>981</v>
      </c>
      <c r="D152" s="10">
        <f t="shared" si="58"/>
        <v>190.83333333333334</v>
      </c>
      <c r="E152" s="100">
        <f>VLOOKUP(A152,[1]Лист1!$A$2:$O$1343,14,0)</f>
        <v>229</v>
      </c>
      <c r="F152" s="100">
        <f>K152</f>
        <v>195</v>
      </c>
      <c r="G152" s="112">
        <f>E152*$H$11</f>
        <v>238.16</v>
      </c>
      <c r="H152" s="113"/>
      <c r="I152" s="114">
        <f t="shared" si="69"/>
        <v>234</v>
      </c>
      <c r="J152" s="115">
        <f>I152/E152*100-100</f>
        <v>2.1834061135371172</v>
      </c>
      <c r="K152" s="97">
        <v>195</v>
      </c>
      <c r="L152" s="98">
        <f t="shared" si="63"/>
        <v>234</v>
      </c>
      <c r="M152" s="5">
        <f t="shared" si="64"/>
        <v>2.1834061135371172</v>
      </c>
      <c r="N152" s="5">
        <f t="shared" si="65"/>
        <v>198.4666666666667</v>
      </c>
      <c r="S152" s="164">
        <f t="shared" si="66"/>
        <v>0</v>
      </c>
    </row>
    <row r="153" spans="1:19" s="4" customFormat="1" ht="47.25" x14ac:dyDescent="0.25">
      <c r="A153" s="76">
        <v>30000868</v>
      </c>
      <c r="B153" s="36" t="s">
        <v>107</v>
      </c>
      <c r="C153" s="119" t="s">
        <v>985</v>
      </c>
      <c r="D153" s="10">
        <f t="shared" si="58"/>
        <v>271.66666666666669</v>
      </c>
      <c r="E153" s="100">
        <f>VLOOKUP(A153,[1]Лист1!$A$2:$O$1343,14,0)</f>
        <v>326</v>
      </c>
      <c r="F153" s="100">
        <f>K153</f>
        <v>280</v>
      </c>
      <c r="G153" s="112">
        <f>E153*$H$11</f>
        <v>339.04</v>
      </c>
      <c r="H153" s="113"/>
      <c r="I153" s="114">
        <f t="shared" si="69"/>
        <v>336</v>
      </c>
      <c r="J153" s="115">
        <f>I153/E153*100-100</f>
        <v>3.0674846625766889</v>
      </c>
      <c r="K153" s="97">
        <v>280</v>
      </c>
      <c r="L153" s="98">
        <f t="shared" si="63"/>
        <v>336</v>
      </c>
      <c r="M153" s="5">
        <f t="shared" si="64"/>
        <v>3.0674846625766889</v>
      </c>
      <c r="N153" s="5">
        <f t="shared" si="65"/>
        <v>282.53333333333336</v>
      </c>
      <c r="S153" s="164">
        <f t="shared" si="66"/>
        <v>0</v>
      </c>
    </row>
    <row r="154" spans="1:19" x14ac:dyDescent="0.25">
      <c r="A154" s="217" t="s">
        <v>996</v>
      </c>
      <c r="B154" s="218"/>
      <c r="C154" s="218"/>
      <c r="D154" s="218"/>
      <c r="E154" s="218"/>
      <c r="F154" s="218"/>
      <c r="G154" s="218"/>
      <c r="H154" s="218"/>
      <c r="I154" s="219"/>
      <c r="J154" s="116"/>
      <c r="K154" s="97">
        <f t="shared" si="67"/>
        <v>0</v>
      </c>
      <c r="L154" s="98">
        <f t="shared" si="63"/>
        <v>0</v>
      </c>
      <c r="M154" s="5" t="e">
        <f t="shared" si="64"/>
        <v>#DIV/0!</v>
      </c>
      <c r="N154" s="5">
        <f t="shared" si="65"/>
        <v>0</v>
      </c>
      <c r="S154" s="164">
        <f t="shared" si="66"/>
        <v>0</v>
      </c>
    </row>
    <row r="155" spans="1:19" ht="47.25" x14ac:dyDescent="0.25">
      <c r="A155" s="76">
        <v>30000862</v>
      </c>
      <c r="B155" s="36" t="s">
        <v>102</v>
      </c>
      <c r="C155" s="119" t="s">
        <v>985</v>
      </c>
      <c r="D155" s="10">
        <f t="shared" si="58"/>
        <v>244.16666666666669</v>
      </c>
      <c r="E155" s="100">
        <f>VLOOKUP(A155,[1]Лист1!$A$2:$O$1343,14,0)</f>
        <v>293</v>
      </c>
      <c r="F155" s="100">
        <f>K155</f>
        <v>250</v>
      </c>
      <c r="G155" s="112">
        <f>E155*$H$11</f>
        <v>304.72000000000003</v>
      </c>
      <c r="H155" s="113"/>
      <c r="I155" s="114">
        <f t="shared" ref="I155" si="70">F155*1.2</f>
        <v>300</v>
      </c>
      <c r="J155" s="115">
        <f>I155/E155*100-100</f>
        <v>2.3890784982935003</v>
      </c>
      <c r="K155" s="97">
        <v>250</v>
      </c>
      <c r="L155" s="98">
        <f t="shared" si="63"/>
        <v>300</v>
      </c>
      <c r="M155" s="5">
        <f t="shared" si="64"/>
        <v>2.3890784982935003</v>
      </c>
      <c r="N155" s="5">
        <f t="shared" si="65"/>
        <v>253.93333333333337</v>
      </c>
      <c r="S155" s="164">
        <f t="shared" si="66"/>
        <v>0</v>
      </c>
    </row>
    <row r="156" spans="1:19" x14ac:dyDescent="0.25">
      <c r="A156" s="217" t="s">
        <v>682</v>
      </c>
      <c r="B156" s="218"/>
      <c r="C156" s="218"/>
      <c r="D156" s="218"/>
      <c r="E156" s="218"/>
      <c r="F156" s="218"/>
      <c r="G156" s="218"/>
      <c r="H156" s="218"/>
      <c r="I156" s="219"/>
      <c r="J156" s="116"/>
      <c r="K156" s="97">
        <f t="shared" si="67"/>
        <v>0</v>
      </c>
      <c r="L156" s="98">
        <f t="shared" si="63"/>
        <v>0</v>
      </c>
      <c r="M156" s="5" t="e">
        <f t="shared" si="64"/>
        <v>#DIV/0!</v>
      </c>
      <c r="N156" s="5">
        <f t="shared" si="65"/>
        <v>0</v>
      </c>
      <c r="S156" s="164">
        <f t="shared" si="66"/>
        <v>0</v>
      </c>
    </row>
    <row r="157" spans="1:19" ht="47.25" x14ac:dyDescent="0.25">
      <c r="A157" s="76">
        <v>30000860</v>
      </c>
      <c r="B157" s="36" t="s">
        <v>99</v>
      </c>
      <c r="C157" s="119" t="s">
        <v>997</v>
      </c>
      <c r="D157" s="10">
        <f t="shared" si="58"/>
        <v>10650</v>
      </c>
      <c r="E157" s="100">
        <f>VLOOKUP(A157,[1]Лист1!$A$2:$O$1343,14,0)</f>
        <v>12780</v>
      </c>
      <c r="F157" s="100">
        <f>K157</f>
        <v>11075</v>
      </c>
      <c r="G157" s="112">
        <f>E157*$H$11</f>
        <v>13291.2</v>
      </c>
      <c r="H157" s="113"/>
      <c r="I157" s="114">
        <f t="shared" ref="I157" si="71">F157*1.2</f>
        <v>13290</v>
      </c>
      <c r="J157" s="115">
        <f>I157/E157*100-100</f>
        <v>3.9906103286384962</v>
      </c>
      <c r="K157" s="97">
        <v>11075</v>
      </c>
      <c r="L157" s="98">
        <f t="shared" si="63"/>
        <v>13290</v>
      </c>
      <c r="M157" s="5">
        <f t="shared" si="64"/>
        <v>3.9906103286384962</v>
      </c>
      <c r="N157" s="5">
        <f t="shared" si="65"/>
        <v>11076</v>
      </c>
      <c r="S157" s="164">
        <f t="shared" si="66"/>
        <v>0</v>
      </c>
    </row>
    <row r="158" spans="1:19" x14ac:dyDescent="0.25">
      <c r="A158" s="217" t="s">
        <v>998</v>
      </c>
      <c r="B158" s="218"/>
      <c r="C158" s="218"/>
      <c r="D158" s="218"/>
      <c r="E158" s="218"/>
      <c r="F158" s="218"/>
      <c r="G158" s="218"/>
      <c r="H158" s="218"/>
      <c r="I158" s="219"/>
      <c r="J158" s="116"/>
      <c r="K158" s="97">
        <f t="shared" si="67"/>
        <v>0</v>
      </c>
      <c r="L158" s="98">
        <f t="shared" si="63"/>
        <v>0</v>
      </c>
      <c r="M158" s="5" t="e">
        <f t="shared" si="64"/>
        <v>#DIV/0!</v>
      </c>
      <c r="N158" s="5">
        <f t="shared" si="65"/>
        <v>0</v>
      </c>
      <c r="S158" s="164">
        <f t="shared" si="66"/>
        <v>0</v>
      </c>
    </row>
    <row r="159" spans="1:19" x14ac:dyDescent="0.25">
      <c r="A159" s="76">
        <v>30000951</v>
      </c>
      <c r="B159" s="36" t="s">
        <v>101</v>
      </c>
      <c r="C159" s="119" t="s">
        <v>981</v>
      </c>
      <c r="D159" s="10">
        <f t="shared" si="58"/>
        <v>285</v>
      </c>
      <c r="E159" s="100">
        <f>VLOOKUP(A159,[1]Лист1!$A$2:$O$1343,14,0)</f>
        <v>342</v>
      </c>
      <c r="F159" s="100">
        <f>K159</f>
        <v>295</v>
      </c>
      <c r="G159" s="112">
        <f>E159*$H$11</f>
        <v>355.68</v>
      </c>
      <c r="H159" s="113"/>
      <c r="I159" s="114">
        <f t="shared" ref="I159" si="72">F159*1.2</f>
        <v>354</v>
      </c>
      <c r="J159" s="115">
        <f>I159/E159*100-100</f>
        <v>3.5087719298245759</v>
      </c>
      <c r="K159" s="97">
        <v>295</v>
      </c>
      <c r="L159" s="98">
        <f t="shared" si="63"/>
        <v>354</v>
      </c>
      <c r="M159" s="5">
        <f t="shared" si="64"/>
        <v>3.5087719298245759</v>
      </c>
      <c r="N159" s="5">
        <f t="shared" si="65"/>
        <v>296.40000000000003</v>
      </c>
      <c r="S159" s="164">
        <f t="shared" si="66"/>
        <v>0</v>
      </c>
    </row>
    <row r="160" spans="1:19" ht="15.75" customHeight="1" x14ac:dyDescent="0.25">
      <c r="A160" s="214" t="s">
        <v>108</v>
      </c>
      <c r="B160" s="215"/>
      <c r="C160" s="215"/>
      <c r="D160" s="215"/>
      <c r="E160" s="215"/>
      <c r="F160" s="215"/>
      <c r="G160" s="215"/>
      <c r="H160" s="215"/>
      <c r="I160" s="216"/>
      <c r="J160" s="117"/>
      <c r="K160" s="97">
        <f t="shared" si="67"/>
        <v>0</v>
      </c>
      <c r="L160" s="98">
        <f t="shared" si="63"/>
        <v>0</v>
      </c>
      <c r="M160" s="5" t="e">
        <f t="shared" si="64"/>
        <v>#DIV/0!</v>
      </c>
      <c r="N160" s="5">
        <f t="shared" si="65"/>
        <v>0</v>
      </c>
      <c r="S160" s="164">
        <f t="shared" si="66"/>
        <v>0</v>
      </c>
    </row>
    <row r="161" spans="1:19" x14ac:dyDescent="0.25">
      <c r="A161" s="217" t="s">
        <v>999</v>
      </c>
      <c r="B161" s="218"/>
      <c r="C161" s="218"/>
      <c r="D161" s="218"/>
      <c r="E161" s="218"/>
      <c r="F161" s="218"/>
      <c r="G161" s="218"/>
      <c r="H161" s="218"/>
      <c r="I161" s="219"/>
      <c r="J161" s="116"/>
      <c r="K161" s="97">
        <f t="shared" si="67"/>
        <v>0</v>
      </c>
      <c r="L161" s="98">
        <f t="shared" si="63"/>
        <v>0</v>
      </c>
      <c r="M161" s="5" t="e">
        <f t="shared" si="64"/>
        <v>#DIV/0!</v>
      </c>
      <c r="N161" s="5">
        <f t="shared" si="65"/>
        <v>0</v>
      </c>
      <c r="S161" s="164">
        <f t="shared" si="66"/>
        <v>0</v>
      </c>
    </row>
    <row r="162" spans="1:19" s="17" customFormat="1" ht="31.5" x14ac:dyDescent="0.25">
      <c r="A162" s="75">
        <v>40000090</v>
      </c>
      <c r="B162" s="91" t="s">
        <v>1285</v>
      </c>
      <c r="C162" s="53" t="s">
        <v>981</v>
      </c>
      <c r="D162" s="10">
        <f t="shared" ref="D162:D208" si="73">E162/1.2</f>
        <v>763.33333333333337</v>
      </c>
      <c r="E162" s="100">
        <f>VLOOKUP(A162,[1]Лист1!$A$2:$O$1343,14,0)</f>
        <v>916</v>
      </c>
      <c r="F162" s="100">
        <f t="shared" ref="F162:F193" si="74">K162</f>
        <v>790</v>
      </c>
      <c r="G162" s="112">
        <f t="shared" ref="G162:G193" si="75">E162*$H$11</f>
        <v>952.64</v>
      </c>
      <c r="H162" s="113"/>
      <c r="I162" s="114">
        <f t="shared" ref="I162:I210" si="76">F162*1.2</f>
        <v>948</v>
      </c>
      <c r="J162" s="115">
        <f t="shared" ref="J162:J193" si="77">I162/E162*100-100</f>
        <v>3.4934497816593932</v>
      </c>
      <c r="K162" s="97">
        <v>790</v>
      </c>
      <c r="L162" s="98">
        <f t="shared" si="63"/>
        <v>948</v>
      </c>
      <c r="M162" s="5">
        <f t="shared" si="64"/>
        <v>3.4934497816593932</v>
      </c>
      <c r="N162" s="5">
        <f t="shared" si="65"/>
        <v>793.86666666666679</v>
      </c>
      <c r="S162" s="164">
        <f t="shared" si="66"/>
        <v>0</v>
      </c>
    </row>
    <row r="163" spans="1:19" s="17" customFormat="1" ht="31.5" x14ac:dyDescent="0.25">
      <c r="A163" s="75">
        <v>40000091</v>
      </c>
      <c r="B163" s="91" t="s">
        <v>1286</v>
      </c>
      <c r="C163" s="53" t="s">
        <v>981</v>
      </c>
      <c r="D163" s="10">
        <f t="shared" si="73"/>
        <v>719.16666666666674</v>
      </c>
      <c r="E163" s="100">
        <f>VLOOKUP(A163,[1]Лист1!$A$2:$O$1343,14,0)</f>
        <v>863</v>
      </c>
      <c r="F163" s="100">
        <f t="shared" si="74"/>
        <v>745</v>
      </c>
      <c r="G163" s="112">
        <f t="shared" si="75"/>
        <v>897.52</v>
      </c>
      <c r="H163" s="113"/>
      <c r="I163" s="114">
        <f t="shared" si="76"/>
        <v>894</v>
      </c>
      <c r="J163" s="115">
        <f t="shared" si="77"/>
        <v>3.5921205098493658</v>
      </c>
      <c r="K163" s="97">
        <v>745</v>
      </c>
      <c r="L163" s="98">
        <f t="shared" si="63"/>
        <v>894</v>
      </c>
      <c r="M163" s="5">
        <f t="shared" si="64"/>
        <v>3.5921205098493658</v>
      </c>
      <c r="N163" s="5">
        <f t="shared" si="65"/>
        <v>747.93333333333339</v>
      </c>
      <c r="S163" s="164">
        <f t="shared" si="66"/>
        <v>0</v>
      </c>
    </row>
    <row r="164" spans="1:19" ht="31.5" x14ac:dyDescent="0.25">
      <c r="A164" s="75">
        <v>40000004</v>
      </c>
      <c r="B164" s="9" t="s">
        <v>109</v>
      </c>
      <c r="C164" s="53" t="s">
        <v>981</v>
      </c>
      <c r="D164" s="10">
        <f t="shared" si="73"/>
        <v>408.33333333333337</v>
      </c>
      <c r="E164" s="100">
        <f>VLOOKUP(A164,[1]Лист1!$A$2:$O$1343,14,0)</f>
        <v>490</v>
      </c>
      <c r="F164" s="100">
        <f t="shared" si="74"/>
        <v>425</v>
      </c>
      <c r="G164" s="112">
        <f t="shared" si="75"/>
        <v>509.6</v>
      </c>
      <c r="H164" s="113"/>
      <c r="I164" s="114">
        <f t="shared" si="76"/>
        <v>510</v>
      </c>
      <c r="J164" s="115">
        <f t="shared" si="77"/>
        <v>4.0816326530612344</v>
      </c>
      <c r="K164" s="97">
        <v>425</v>
      </c>
      <c r="L164" s="98">
        <f t="shared" si="63"/>
        <v>510</v>
      </c>
      <c r="M164" s="5">
        <f t="shared" si="64"/>
        <v>4.0816326530612344</v>
      </c>
      <c r="N164" s="5">
        <f t="shared" si="65"/>
        <v>424.66666666666674</v>
      </c>
      <c r="S164" s="164">
        <f t="shared" si="66"/>
        <v>0</v>
      </c>
    </row>
    <row r="165" spans="1:19" ht="31.5" x14ac:dyDescent="0.25">
      <c r="A165" s="75">
        <v>40000005</v>
      </c>
      <c r="B165" s="11" t="s">
        <v>110</v>
      </c>
      <c r="C165" s="53" t="s">
        <v>981</v>
      </c>
      <c r="D165" s="10">
        <f t="shared" si="73"/>
        <v>305.83333333333337</v>
      </c>
      <c r="E165" s="100">
        <f>VLOOKUP(A165,[1]Лист1!$A$2:$O$1343,14,0)</f>
        <v>367</v>
      </c>
      <c r="F165" s="100">
        <f t="shared" si="74"/>
        <v>315</v>
      </c>
      <c r="G165" s="112">
        <f t="shared" si="75"/>
        <v>381.68</v>
      </c>
      <c r="H165" s="113"/>
      <c r="I165" s="114">
        <f t="shared" si="76"/>
        <v>378</v>
      </c>
      <c r="J165" s="115">
        <f t="shared" si="77"/>
        <v>2.9972752043596813</v>
      </c>
      <c r="K165" s="97">
        <v>315</v>
      </c>
      <c r="L165" s="98">
        <f t="shared" si="63"/>
        <v>378</v>
      </c>
      <c r="M165" s="5">
        <f t="shared" si="64"/>
        <v>2.9972752043596813</v>
      </c>
      <c r="N165" s="5">
        <f t="shared" si="65"/>
        <v>318.06666666666672</v>
      </c>
      <c r="S165" s="164">
        <f t="shared" si="66"/>
        <v>0</v>
      </c>
    </row>
    <row r="166" spans="1:19" ht="31.5" x14ac:dyDescent="0.25">
      <c r="A166" s="75">
        <v>40000006</v>
      </c>
      <c r="B166" s="11" t="s">
        <v>111</v>
      </c>
      <c r="C166" s="53" t="s">
        <v>981</v>
      </c>
      <c r="D166" s="10">
        <f t="shared" si="73"/>
        <v>399.16666666666669</v>
      </c>
      <c r="E166" s="100">
        <f>VLOOKUP(A166,[1]Лист1!$A$2:$O$1343,14,0)</f>
        <v>479</v>
      </c>
      <c r="F166" s="100">
        <f t="shared" si="74"/>
        <v>415</v>
      </c>
      <c r="G166" s="112">
        <f t="shared" si="75"/>
        <v>498.16</v>
      </c>
      <c r="H166" s="113"/>
      <c r="I166" s="114">
        <f t="shared" si="76"/>
        <v>498</v>
      </c>
      <c r="J166" s="115">
        <f t="shared" si="77"/>
        <v>3.9665970772442449</v>
      </c>
      <c r="K166" s="97">
        <v>415</v>
      </c>
      <c r="L166" s="98">
        <f t="shared" si="63"/>
        <v>498</v>
      </c>
      <c r="M166" s="5">
        <f t="shared" si="64"/>
        <v>3.9665970772442449</v>
      </c>
      <c r="N166" s="5">
        <f t="shared" si="65"/>
        <v>415.13333333333338</v>
      </c>
      <c r="S166" s="164">
        <f t="shared" si="66"/>
        <v>0</v>
      </c>
    </row>
    <row r="167" spans="1:19" ht="31.5" x14ac:dyDescent="0.25">
      <c r="A167" s="75">
        <v>40000007</v>
      </c>
      <c r="B167" s="11" t="s">
        <v>112</v>
      </c>
      <c r="C167" s="53" t="s">
        <v>981</v>
      </c>
      <c r="D167" s="10">
        <f t="shared" si="73"/>
        <v>265</v>
      </c>
      <c r="E167" s="100">
        <f>VLOOKUP(A167,[1]Лист1!$A$2:$O$1343,14,0)</f>
        <v>318</v>
      </c>
      <c r="F167" s="100">
        <f t="shared" si="74"/>
        <v>275</v>
      </c>
      <c r="G167" s="112">
        <f t="shared" si="75"/>
        <v>330.72</v>
      </c>
      <c r="H167" s="113"/>
      <c r="I167" s="114">
        <f t="shared" si="76"/>
        <v>330</v>
      </c>
      <c r="J167" s="115">
        <f t="shared" si="77"/>
        <v>3.7735849056603712</v>
      </c>
      <c r="K167" s="97">
        <v>275</v>
      </c>
      <c r="L167" s="98">
        <f t="shared" si="63"/>
        <v>330</v>
      </c>
      <c r="M167" s="5">
        <f t="shared" si="64"/>
        <v>3.7735849056603712</v>
      </c>
      <c r="N167" s="5">
        <f t="shared" si="65"/>
        <v>275.60000000000002</v>
      </c>
      <c r="S167" s="164">
        <f t="shared" si="66"/>
        <v>0</v>
      </c>
    </row>
    <row r="168" spans="1:19" ht="31.5" x14ac:dyDescent="0.25">
      <c r="A168" s="75">
        <v>40000008</v>
      </c>
      <c r="B168" s="11" t="s">
        <v>113</v>
      </c>
      <c r="C168" s="53" t="s">
        <v>981</v>
      </c>
      <c r="D168" s="10">
        <f t="shared" si="73"/>
        <v>265</v>
      </c>
      <c r="E168" s="100">
        <f>VLOOKUP(A168,[1]Лист1!$A$2:$O$1343,14,0)</f>
        <v>318</v>
      </c>
      <c r="F168" s="100">
        <f t="shared" si="74"/>
        <v>275</v>
      </c>
      <c r="G168" s="112">
        <f t="shared" si="75"/>
        <v>330.72</v>
      </c>
      <c r="H168" s="113"/>
      <c r="I168" s="114">
        <f t="shared" si="76"/>
        <v>330</v>
      </c>
      <c r="J168" s="115">
        <f t="shared" si="77"/>
        <v>3.7735849056603712</v>
      </c>
      <c r="K168" s="97">
        <v>275</v>
      </c>
      <c r="L168" s="98">
        <f t="shared" si="63"/>
        <v>330</v>
      </c>
      <c r="M168" s="5">
        <f t="shared" si="64"/>
        <v>3.7735849056603712</v>
      </c>
      <c r="N168" s="5">
        <f t="shared" si="65"/>
        <v>275.60000000000002</v>
      </c>
      <c r="S168" s="164">
        <f t="shared" si="66"/>
        <v>0</v>
      </c>
    </row>
    <row r="169" spans="1:19" ht="31.5" x14ac:dyDescent="0.25">
      <c r="A169" s="75">
        <v>40000009</v>
      </c>
      <c r="B169" s="11" t="s">
        <v>114</v>
      </c>
      <c r="C169" s="53" t="s">
        <v>981</v>
      </c>
      <c r="D169" s="10">
        <f t="shared" si="73"/>
        <v>265</v>
      </c>
      <c r="E169" s="100">
        <f>VLOOKUP(A169,[1]Лист1!$A$2:$O$1343,14,0)</f>
        <v>318</v>
      </c>
      <c r="F169" s="100">
        <f t="shared" si="74"/>
        <v>275</v>
      </c>
      <c r="G169" s="112">
        <f t="shared" si="75"/>
        <v>330.72</v>
      </c>
      <c r="H169" s="113"/>
      <c r="I169" s="114">
        <f t="shared" si="76"/>
        <v>330</v>
      </c>
      <c r="J169" s="115">
        <f t="shared" si="77"/>
        <v>3.7735849056603712</v>
      </c>
      <c r="K169" s="97">
        <v>275</v>
      </c>
      <c r="L169" s="98">
        <f t="shared" si="63"/>
        <v>330</v>
      </c>
      <c r="M169" s="5">
        <f t="shared" si="64"/>
        <v>3.7735849056603712</v>
      </c>
      <c r="N169" s="5">
        <f t="shared" si="65"/>
        <v>275.60000000000002</v>
      </c>
      <c r="S169" s="164">
        <f t="shared" si="66"/>
        <v>0</v>
      </c>
    </row>
    <row r="170" spans="1:19" ht="31.5" x14ac:dyDescent="0.25">
      <c r="A170" s="75">
        <v>40000010</v>
      </c>
      <c r="B170" s="11" t="s">
        <v>115</v>
      </c>
      <c r="C170" s="53" t="s">
        <v>981</v>
      </c>
      <c r="D170" s="10">
        <f t="shared" si="73"/>
        <v>265</v>
      </c>
      <c r="E170" s="100">
        <f>VLOOKUP(A170,[1]Лист1!$A$2:$O$1343,14,0)</f>
        <v>318</v>
      </c>
      <c r="F170" s="100">
        <f t="shared" si="74"/>
        <v>275</v>
      </c>
      <c r="G170" s="112">
        <f t="shared" si="75"/>
        <v>330.72</v>
      </c>
      <c r="H170" s="113"/>
      <c r="I170" s="114">
        <f t="shared" si="76"/>
        <v>330</v>
      </c>
      <c r="J170" s="115">
        <f t="shared" si="77"/>
        <v>3.7735849056603712</v>
      </c>
      <c r="K170" s="97">
        <v>275</v>
      </c>
      <c r="L170" s="98">
        <f t="shared" si="63"/>
        <v>330</v>
      </c>
      <c r="M170" s="5">
        <f t="shared" si="64"/>
        <v>3.7735849056603712</v>
      </c>
      <c r="N170" s="5">
        <f t="shared" si="65"/>
        <v>275.60000000000002</v>
      </c>
      <c r="S170" s="164">
        <f t="shared" si="66"/>
        <v>0</v>
      </c>
    </row>
    <row r="171" spans="1:19" ht="31.5" x14ac:dyDescent="0.25">
      <c r="A171" s="75">
        <v>40000011</v>
      </c>
      <c r="B171" s="11" t="s">
        <v>116</v>
      </c>
      <c r="C171" s="53" t="s">
        <v>981</v>
      </c>
      <c r="D171" s="10">
        <f t="shared" si="73"/>
        <v>305.83333333333337</v>
      </c>
      <c r="E171" s="100">
        <f>VLOOKUP(A171,[1]Лист1!$A$2:$O$1343,14,0)</f>
        <v>367</v>
      </c>
      <c r="F171" s="100">
        <f t="shared" si="74"/>
        <v>315</v>
      </c>
      <c r="G171" s="112">
        <f t="shared" si="75"/>
        <v>381.68</v>
      </c>
      <c r="H171" s="113"/>
      <c r="I171" s="114">
        <f t="shared" si="76"/>
        <v>378</v>
      </c>
      <c r="J171" s="115">
        <f t="shared" si="77"/>
        <v>2.9972752043596813</v>
      </c>
      <c r="K171" s="97">
        <v>315</v>
      </c>
      <c r="L171" s="98">
        <f t="shared" si="63"/>
        <v>378</v>
      </c>
      <c r="M171" s="5">
        <f t="shared" si="64"/>
        <v>2.9972752043596813</v>
      </c>
      <c r="N171" s="5">
        <f t="shared" si="65"/>
        <v>318.06666666666672</v>
      </c>
      <c r="S171" s="164">
        <f t="shared" si="66"/>
        <v>0</v>
      </c>
    </row>
    <row r="172" spans="1:19" ht="31.5" x14ac:dyDescent="0.25">
      <c r="A172" s="75">
        <v>40000012</v>
      </c>
      <c r="B172" s="11" t="s">
        <v>117</v>
      </c>
      <c r="C172" s="53" t="s">
        <v>981</v>
      </c>
      <c r="D172" s="10">
        <f t="shared" si="73"/>
        <v>255.83333333333334</v>
      </c>
      <c r="E172" s="100">
        <f>VLOOKUP(A172,[1]Лист1!$A$2:$O$1343,14,0)</f>
        <v>307</v>
      </c>
      <c r="F172" s="100">
        <f t="shared" si="74"/>
        <v>265</v>
      </c>
      <c r="G172" s="112">
        <f t="shared" si="75"/>
        <v>319.28000000000003</v>
      </c>
      <c r="H172" s="113"/>
      <c r="I172" s="114">
        <f t="shared" si="76"/>
        <v>318</v>
      </c>
      <c r="J172" s="115">
        <f t="shared" si="77"/>
        <v>3.5830618892508141</v>
      </c>
      <c r="K172" s="97">
        <v>265</v>
      </c>
      <c r="L172" s="98">
        <f t="shared" si="63"/>
        <v>318</v>
      </c>
      <c r="M172" s="5">
        <f t="shared" si="64"/>
        <v>3.5830618892508141</v>
      </c>
      <c r="N172" s="5">
        <f t="shared" si="65"/>
        <v>266.06666666666666</v>
      </c>
      <c r="S172" s="164">
        <f t="shared" si="66"/>
        <v>0</v>
      </c>
    </row>
    <row r="173" spans="1:19" ht="31.5" x14ac:dyDescent="0.25">
      <c r="A173" s="75">
        <v>40000013</v>
      </c>
      <c r="B173" s="11" t="s">
        <v>118</v>
      </c>
      <c r="C173" s="53" t="s">
        <v>981</v>
      </c>
      <c r="D173" s="10">
        <f t="shared" si="73"/>
        <v>265</v>
      </c>
      <c r="E173" s="100">
        <f>VLOOKUP(A173,[1]Лист1!$A$2:$O$1343,14,0)</f>
        <v>318</v>
      </c>
      <c r="F173" s="100">
        <f t="shared" si="74"/>
        <v>275</v>
      </c>
      <c r="G173" s="112">
        <f t="shared" si="75"/>
        <v>330.72</v>
      </c>
      <c r="H173" s="113"/>
      <c r="I173" s="114">
        <f t="shared" si="76"/>
        <v>330</v>
      </c>
      <c r="J173" s="115">
        <f t="shared" si="77"/>
        <v>3.7735849056603712</v>
      </c>
      <c r="K173" s="97">
        <v>275</v>
      </c>
      <c r="L173" s="98">
        <f t="shared" si="63"/>
        <v>330</v>
      </c>
      <c r="M173" s="5">
        <f t="shared" si="64"/>
        <v>3.7735849056603712</v>
      </c>
      <c r="N173" s="5">
        <f t="shared" si="65"/>
        <v>275.60000000000002</v>
      </c>
      <c r="S173" s="164">
        <f t="shared" si="66"/>
        <v>0</v>
      </c>
    </row>
    <row r="174" spans="1:19" ht="31.5" x14ac:dyDescent="0.25">
      <c r="A174" s="75">
        <v>40000015</v>
      </c>
      <c r="B174" s="11" t="s">
        <v>119</v>
      </c>
      <c r="C174" s="53" t="s">
        <v>981</v>
      </c>
      <c r="D174" s="10">
        <f t="shared" si="73"/>
        <v>265</v>
      </c>
      <c r="E174" s="100">
        <f>VLOOKUP(A174,[1]Лист1!$A$2:$O$1343,14,0)</f>
        <v>318</v>
      </c>
      <c r="F174" s="100">
        <f t="shared" si="74"/>
        <v>275</v>
      </c>
      <c r="G174" s="112">
        <f t="shared" si="75"/>
        <v>330.72</v>
      </c>
      <c r="H174" s="113"/>
      <c r="I174" s="114">
        <f t="shared" si="76"/>
        <v>330</v>
      </c>
      <c r="J174" s="115">
        <f t="shared" si="77"/>
        <v>3.7735849056603712</v>
      </c>
      <c r="K174" s="97">
        <v>275</v>
      </c>
      <c r="L174" s="98">
        <f t="shared" si="63"/>
        <v>330</v>
      </c>
      <c r="M174" s="5">
        <f t="shared" si="64"/>
        <v>3.7735849056603712</v>
      </c>
      <c r="N174" s="5">
        <f t="shared" si="65"/>
        <v>275.60000000000002</v>
      </c>
      <c r="S174" s="164">
        <f t="shared" si="66"/>
        <v>0</v>
      </c>
    </row>
    <row r="175" spans="1:19" ht="63" x14ac:dyDescent="0.25">
      <c r="A175" s="75">
        <v>40000027</v>
      </c>
      <c r="B175" s="11" t="s">
        <v>120</v>
      </c>
      <c r="C175" s="53" t="s">
        <v>981</v>
      </c>
      <c r="D175" s="10">
        <f t="shared" si="73"/>
        <v>399.16666666666669</v>
      </c>
      <c r="E175" s="100">
        <f>VLOOKUP(A175,[1]Лист1!$A$2:$O$1343,14,0)</f>
        <v>479</v>
      </c>
      <c r="F175" s="100">
        <f t="shared" si="74"/>
        <v>415</v>
      </c>
      <c r="G175" s="112">
        <f t="shared" si="75"/>
        <v>498.16</v>
      </c>
      <c r="H175" s="113"/>
      <c r="I175" s="114">
        <f t="shared" si="76"/>
        <v>498</v>
      </c>
      <c r="J175" s="115">
        <f t="shared" si="77"/>
        <v>3.9665970772442449</v>
      </c>
      <c r="K175" s="97">
        <v>415</v>
      </c>
      <c r="L175" s="98">
        <f t="shared" si="63"/>
        <v>498</v>
      </c>
      <c r="M175" s="5">
        <f t="shared" ref="M175:M206" si="78">L175/E175*100-100</f>
        <v>3.9665970772442449</v>
      </c>
      <c r="N175" s="5">
        <f t="shared" ref="N175:N210" si="79">D175*1.04</f>
        <v>415.13333333333338</v>
      </c>
      <c r="S175" s="164">
        <f t="shared" si="66"/>
        <v>0</v>
      </c>
    </row>
    <row r="176" spans="1:19" ht="31.5" x14ac:dyDescent="0.25">
      <c r="A176" s="75">
        <v>40000028</v>
      </c>
      <c r="B176" s="11" t="s">
        <v>121</v>
      </c>
      <c r="C176" s="53" t="s">
        <v>985</v>
      </c>
      <c r="D176" s="10">
        <f t="shared" si="73"/>
        <v>280.83333333333337</v>
      </c>
      <c r="E176" s="100">
        <f>VLOOKUP(A176,[1]Лист1!$A$2:$O$1343,14,0)</f>
        <v>337</v>
      </c>
      <c r="F176" s="100">
        <f t="shared" si="74"/>
        <v>290</v>
      </c>
      <c r="G176" s="112">
        <f t="shared" si="75"/>
        <v>350.48</v>
      </c>
      <c r="H176" s="113"/>
      <c r="I176" s="114">
        <f t="shared" si="76"/>
        <v>348</v>
      </c>
      <c r="J176" s="115">
        <f t="shared" si="77"/>
        <v>3.264094955489611</v>
      </c>
      <c r="K176" s="97">
        <v>290</v>
      </c>
      <c r="L176" s="98">
        <f t="shared" si="63"/>
        <v>348</v>
      </c>
      <c r="M176" s="5">
        <f t="shared" si="78"/>
        <v>3.264094955489611</v>
      </c>
      <c r="N176" s="5">
        <f t="shared" si="79"/>
        <v>292.06666666666672</v>
      </c>
      <c r="S176" s="164">
        <f t="shared" si="66"/>
        <v>0</v>
      </c>
    </row>
    <row r="177" spans="1:19" ht="31.5" x14ac:dyDescent="0.25">
      <c r="A177" s="75">
        <v>40000034</v>
      </c>
      <c r="B177" s="11" t="s">
        <v>122</v>
      </c>
      <c r="C177" s="53" t="s">
        <v>985</v>
      </c>
      <c r="D177" s="10">
        <f t="shared" si="73"/>
        <v>710</v>
      </c>
      <c r="E177" s="100">
        <f>VLOOKUP(A177,[1]Лист1!$A$2:$O$1343,14,0)</f>
        <v>852</v>
      </c>
      <c r="F177" s="100">
        <f t="shared" si="74"/>
        <v>735</v>
      </c>
      <c r="G177" s="112">
        <f t="shared" si="75"/>
        <v>886.08</v>
      </c>
      <c r="H177" s="113"/>
      <c r="I177" s="114">
        <f t="shared" si="76"/>
        <v>882</v>
      </c>
      <c r="J177" s="115">
        <f t="shared" si="77"/>
        <v>3.5211267605633765</v>
      </c>
      <c r="K177" s="97">
        <v>735</v>
      </c>
      <c r="L177" s="98">
        <f t="shared" si="63"/>
        <v>882</v>
      </c>
      <c r="M177" s="5">
        <f t="shared" si="78"/>
        <v>3.5211267605633765</v>
      </c>
      <c r="N177" s="5">
        <f t="shared" si="79"/>
        <v>738.4</v>
      </c>
      <c r="S177" s="164">
        <f t="shared" si="66"/>
        <v>0</v>
      </c>
    </row>
    <row r="178" spans="1:19" ht="31.5" x14ac:dyDescent="0.25">
      <c r="A178" s="75">
        <v>40000037</v>
      </c>
      <c r="B178" s="11" t="s">
        <v>123</v>
      </c>
      <c r="C178" s="53" t="s">
        <v>981</v>
      </c>
      <c r="D178" s="10">
        <f t="shared" si="73"/>
        <v>265</v>
      </c>
      <c r="E178" s="100">
        <f>VLOOKUP(A178,[1]Лист1!$A$2:$O$1343,14,0)</f>
        <v>318</v>
      </c>
      <c r="F178" s="100">
        <f t="shared" si="74"/>
        <v>275</v>
      </c>
      <c r="G178" s="112">
        <f t="shared" si="75"/>
        <v>330.72</v>
      </c>
      <c r="H178" s="113"/>
      <c r="I178" s="114">
        <f t="shared" si="76"/>
        <v>330</v>
      </c>
      <c r="J178" s="115">
        <f t="shared" si="77"/>
        <v>3.7735849056603712</v>
      </c>
      <c r="K178" s="97">
        <v>275</v>
      </c>
      <c r="L178" s="98">
        <f t="shared" si="63"/>
        <v>330</v>
      </c>
      <c r="M178" s="5">
        <f t="shared" si="78"/>
        <v>3.7735849056603712</v>
      </c>
      <c r="N178" s="5">
        <f t="shared" si="79"/>
        <v>275.60000000000002</v>
      </c>
      <c r="S178" s="164">
        <f t="shared" si="66"/>
        <v>0</v>
      </c>
    </row>
    <row r="179" spans="1:19" ht="47.25" x14ac:dyDescent="0.25">
      <c r="A179" s="75">
        <v>40000041</v>
      </c>
      <c r="B179" s="18" t="s">
        <v>124</v>
      </c>
      <c r="C179" s="53" t="s">
        <v>985</v>
      </c>
      <c r="D179" s="10">
        <f t="shared" si="73"/>
        <v>536.66666666666674</v>
      </c>
      <c r="E179" s="100">
        <f>VLOOKUP(A179,[1]Лист1!$A$2:$O$1343,14,0)</f>
        <v>644</v>
      </c>
      <c r="F179" s="100">
        <f t="shared" si="74"/>
        <v>555</v>
      </c>
      <c r="G179" s="112">
        <f t="shared" si="75"/>
        <v>669.76</v>
      </c>
      <c r="H179" s="113"/>
      <c r="I179" s="114">
        <f t="shared" si="76"/>
        <v>666</v>
      </c>
      <c r="J179" s="115">
        <f t="shared" si="77"/>
        <v>3.4161490683229658</v>
      </c>
      <c r="K179" s="97">
        <v>555</v>
      </c>
      <c r="L179" s="98">
        <f t="shared" si="63"/>
        <v>666</v>
      </c>
      <c r="M179" s="5">
        <f t="shared" si="78"/>
        <v>3.4161490683229658</v>
      </c>
      <c r="N179" s="5">
        <f t="shared" si="79"/>
        <v>558.13333333333344</v>
      </c>
      <c r="S179" s="164">
        <f t="shared" si="66"/>
        <v>0</v>
      </c>
    </row>
    <row r="180" spans="1:19" ht="31.5" x14ac:dyDescent="0.25">
      <c r="A180" s="75">
        <v>40000043</v>
      </c>
      <c r="B180" s="11" t="s">
        <v>125</v>
      </c>
      <c r="C180" s="53" t="s">
        <v>981</v>
      </c>
      <c r="D180" s="10">
        <f t="shared" si="73"/>
        <v>399.16666666666669</v>
      </c>
      <c r="E180" s="100">
        <f>VLOOKUP(A180,[1]Лист1!$A$2:$O$1343,14,0)</f>
        <v>479</v>
      </c>
      <c r="F180" s="100">
        <f t="shared" si="74"/>
        <v>415</v>
      </c>
      <c r="G180" s="112">
        <f t="shared" si="75"/>
        <v>498.16</v>
      </c>
      <c r="H180" s="113"/>
      <c r="I180" s="114">
        <f t="shared" si="76"/>
        <v>498</v>
      </c>
      <c r="J180" s="115">
        <f t="shared" si="77"/>
        <v>3.9665970772442449</v>
      </c>
      <c r="K180" s="97">
        <v>415</v>
      </c>
      <c r="L180" s="98">
        <f t="shared" si="63"/>
        <v>498</v>
      </c>
      <c r="M180" s="5">
        <f t="shared" si="78"/>
        <v>3.9665970772442449</v>
      </c>
      <c r="N180" s="5">
        <f t="shared" si="79"/>
        <v>415.13333333333338</v>
      </c>
      <c r="S180" s="164">
        <f t="shared" si="66"/>
        <v>0</v>
      </c>
    </row>
    <row r="181" spans="1:19" ht="31.5" x14ac:dyDescent="0.25">
      <c r="A181" s="75">
        <v>40000044</v>
      </c>
      <c r="B181" s="11" t="s">
        <v>126</v>
      </c>
      <c r="C181" s="53" t="s">
        <v>981</v>
      </c>
      <c r="D181" s="10">
        <f t="shared" si="73"/>
        <v>385.83333333333337</v>
      </c>
      <c r="E181" s="100">
        <f>VLOOKUP(A181,[1]Лист1!$A$2:$O$1343,14,0)</f>
        <v>463</v>
      </c>
      <c r="F181" s="100">
        <f t="shared" si="74"/>
        <v>400</v>
      </c>
      <c r="G181" s="112">
        <f t="shared" si="75"/>
        <v>481.52000000000004</v>
      </c>
      <c r="H181" s="113"/>
      <c r="I181" s="114">
        <f t="shared" si="76"/>
        <v>480</v>
      </c>
      <c r="J181" s="115">
        <f t="shared" si="77"/>
        <v>3.6717062634989333</v>
      </c>
      <c r="K181" s="97">
        <v>400</v>
      </c>
      <c r="L181" s="98">
        <f t="shared" si="63"/>
        <v>480</v>
      </c>
      <c r="M181" s="5">
        <f t="shared" si="78"/>
        <v>3.6717062634989333</v>
      </c>
      <c r="N181" s="5">
        <f t="shared" si="79"/>
        <v>401.26666666666671</v>
      </c>
      <c r="S181" s="164">
        <f t="shared" si="66"/>
        <v>0</v>
      </c>
    </row>
    <row r="182" spans="1:19" ht="31.5" x14ac:dyDescent="0.25">
      <c r="A182" s="75">
        <v>40000045</v>
      </c>
      <c r="B182" s="11" t="s">
        <v>127</v>
      </c>
      <c r="C182" s="53" t="s">
        <v>981</v>
      </c>
      <c r="D182" s="10">
        <f t="shared" si="73"/>
        <v>385.83333333333337</v>
      </c>
      <c r="E182" s="100">
        <f>VLOOKUP(A182,[1]Лист1!$A$2:$O$1343,14,0)</f>
        <v>463</v>
      </c>
      <c r="F182" s="100">
        <f t="shared" si="74"/>
        <v>400</v>
      </c>
      <c r="G182" s="112">
        <f t="shared" si="75"/>
        <v>481.52000000000004</v>
      </c>
      <c r="H182" s="113"/>
      <c r="I182" s="114">
        <f t="shared" si="76"/>
        <v>480</v>
      </c>
      <c r="J182" s="115">
        <f t="shared" si="77"/>
        <v>3.6717062634989333</v>
      </c>
      <c r="K182" s="97">
        <v>400</v>
      </c>
      <c r="L182" s="98">
        <f t="shared" si="63"/>
        <v>480</v>
      </c>
      <c r="M182" s="5">
        <f t="shared" si="78"/>
        <v>3.6717062634989333</v>
      </c>
      <c r="N182" s="5">
        <f t="shared" si="79"/>
        <v>401.26666666666671</v>
      </c>
      <c r="S182" s="164">
        <f t="shared" si="66"/>
        <v>0</v>
      </c>
    </row>
    <row r="183" spans="1:19" ht="31.5" x14ac:dyDescent="0.25">
      <c r="A183" s="75">
        <v>40000047</v>
      </c>
      <c r="B183" s="24" t="s">
        <v>128</v>
      </c>
      <c r="C183" s="53" t="s">
        <v>981</v>
      </c>
      <c r="D183" s="10">
        <f t="shared" si="73"/>
        <v>444.16666666666669</v>
      </c>
      <c r="E183" s="100">
        <f>VLOOKUP(A183,[1]Лист1!$A$2:$O$1343,14,0)</f>
        <v>533</v>
      </c>
      <c r="F183" s="100">
        <f t="shared" si="74"/>
        <v>460</v>
      </c>
      <c r="G183" s="112">
        <f t="shared" si="75"/>
        <v>554.32000000000005</v>
      </c>
      <c r="H183" s="113"/>
      <c r="I183" s="114">
        <f t="shared" si="76"/>
        <v>552</v>
      </c>
      <c r="J183" s="115">
        <f t="shared" si="77"/>
        <v>3.5647279549718434</v>
      </c>
      <c r="K183" s="97">
        <v>460</v>
      </c>
      <c r="L183" s="98">
        <f t="shared" si="63"/>
        <v>552</v>
      </c>
      <c r="M183" s="5">
        <f t="shared" si="78"/>
        <v>3.5647279549718434</v>
      </c>
      <c r="N183" s="5">
        <f t="shared" si="79"/>
        <v>461.93333333333339</v>
      </c>
      <c r="S183" s="164">
        <f t="shared" si="66"/>
        <v>0</v>
      </c>
    </row>
    <row r="184" spans="1:19" ht="31.5" x14ac:dyDescent="0.25">
      <c r="A184" s="75">
        <v>40000048</v>
      </c>
      <c r="B184" s="24" t="s">
        <v>129</v>
      </c>
      <c r="C184" s="53" t="s">
        <v>981</v>
      </c>
      <c r="D184" s="10">
        <f t="shared" si="73"/>
        <v>444.16666666666669</v>
      </c>
      <c r="E184" s="100">
        <f>VLOOKUP(A184,[1]Лист1!$A$2:$O$1343,14,0)</f>
        <v>533</v>
      </c>
      <c r="F184" s="100">
        <f t="shared" si="74"/>
        <v>460</v>
      </c>
      <c r="G184" s="112">
        <f t="shared" si="75"/>
        <v>554.32000000000005</v>
      </c>
      <c r="H184" s="113"/>
      <c r="I184" s="114">
        <f t="shared" si="76"/>
        <v>552</v>
      </c>
      <c r="J184" s="115">
        <f t="shared" si="77"/>
        <v>3.5647279549718434</v>
      </c>
      <c r="K184" s="97">
        <v>460</v>
      </c>
      <c r="L184" s="98">
        <f t="shared" si="63"/>
        <v>552</v>
      </c>
      <c r="M184" s="5">
        <f t="shared" si="78"/>
        <v>3.5647279549718434</v>
      </c>
      <c r="N184" s="5">
        <f t="shared" si="79"/>
        <v>461.93333333333339</v>
      </c>
      <c r="S184" s="164">
        <f t="shared" si="66"/>
        <v>0</v>
      </c>
    </row>
    <row r="185" spans="1:19" ht="31.5" x14ac:dyDescent="0.25">
      <c r="A185" s="76">
        <v>40000035</v>
      </c>
      <c r="B185" s="36" t="s">
        <v>1090</v>
      </c>
      <c r="C185" s="53" t="s">
        <v>985</v>
      </c>
      <c r="D185" s="10">
        <f t="shared" si="73"/>
        <v>1198.3333333333335</v>
      </c>
      <c r="E185" s="100">
        <f>VLOOKUP(A185,[1]Лист1!$A$2:$O$1343,14,0)</f>
        <v>1438</v>
      </c>
      <c r="F185" s="100">
        <f t="shared" si="74"/>
        <v>1245</v>
      </c>
      <c r="G185" s="112">
        <f t="shared" si="75"/>
        <v>1495.52</v>
      </c>
      <c r="H185" s="113"/>
      <c r="I185" s="114">
        <f t="shared" si="76"/>
        <v>1494</v>
      </c>
      <c r="J185" s="115">
        <f t="shared" si="77"/>
        <v>3.8942976356049996</v>
      </c>
      <c r="K185" s="97">
        <v>1245</v>
      </c>
      <c r="L185" s="98">
        <f t="shared" si="63"/>
        <v>1494</v>
      </c>
      <c r="M185" s="5">
        <f t="shared" si="78"/>
        <v>3.8942976356049996</v>
      </c>
      <c r="N185" s="5">
        <f t="shared" si="79"/>
        <v>1246.2666666666669</v>
      </c>
      <c r="S185" s="164">
        <f t="shared" si="66"/>
        <v>0</v>
      </c>
    </row>
    <row r="186" spans="1:19" ht="78.75" x14ac:dyDescent="0.25">
      <c r="A186" s="77">
        <v>40000056</v>
      </c>
      <c r="B186" s="30" t="s">
        <v>1154</v>
      </c>
      <c r="C186" s="53" t="s">
        <v>985</v>
      </c>
      <c r="D186" s="10">
        <f t="shared" si="73"/>
        <v>1118.3333333333335</v>
      </c>
      <c r="E186" s="100">
        <f>VLOOKUP(A186,[1]Лист1!$A$2:$O$1343,14,0)</f>
        <v>1342</v>
      </c>
      <c r="F186" s="100">
        <v>1160</v>
      </c>
      <c r="G186" s="112">
        <f t="shared" si="75"/>
        <v>1395.68</v>
      </c>
      <c r="H186" s="113"/>
      <c r="I186" s="114">
        <f t="shared" si="76"/>
        <v>1392</v>
      </c>
      <c r="J186" s="115">
        <f t="shared" si="77"/>
        <v>3.7257824143070053</v>
      </c>
      <c r="K186" s="97">
        <v>1160</v>
      </c>
      <c r="L186" s="98">
        <f t="shared" si="63"/>
        <v>1392</v>
      </c>
      <c r="M186" s="5">
        <f t="shared" si="78"/>
        <v>3.7257824143070053</v>
      </c>
      <c r="N186" s="5">
        <f t="shared" si="79"/>
        <v>1163.0666666666668</v>
      </c>
      <c r="S186" s="164">
        <f t="shared" si="66"/>
        <v>0</v>
      </c>
    </row>
    <row r="187" spans="1:19" ht="31.5" x14ac:dyDescent="0.25">
      <c r="A187" s="77">
        <v>40000057</v>
      </c>
      <c r="B187" s="30" t="s">
        <v>130</v>
      </c>
      <c r="C187" s="53" t="s">
        <v>981</v>
      </c>
      <c r="D187" s="10">
        <f t="shared" si="73"/>
        <v>1029.1666666666667</v>
      </c>
      <c r="E187" s="100">
        <f>VLOOKUP(A187,[1]Лист1!$A$2:$O$1343,14,0)</f>
        <v>1235</v>
      </c>
      <c r="F187" s="100">
        <f t="shared" si="74"/>
        <v>1070</v>
      </c>
      <c r="G187" s="112">
        <f t="shared" si="75"/>
        <v>1284.4000000000001</v>
      </c>
      <c r="H187" s="113"/>
      <c r="I187" s="114">
        <f t="shared" si="76"/>
        <v>1284</v>
      </c>
      <c r="J187" s="115">
        <f t="shared" si="77"/>
        <v>3.9676113360323768</v>
      </c>
      <c r="K187" s="97">
        <v>1070</v>
      </c>
      <c r="L187" s="98">
        <f t="shared" si="63"/>
        <v>1284</v>
      </c>
      <c r="M187" s="5">
        <f t="shared" si="78"/>
        <v>3.9676113360323768</v>
      </c>
      <c r="N187" s="5">
        <f t="shared" si="79"/>
        <v>1070.3333333333335</v>
      </c>
      <c r="S187" s="164">
        <f t="shared" si="66"/>
        <v>0</v>
      </c>
    </row>
    <row r="188" spans="1:19" ht="31.5" x14ac:dyDescent="0.25">
      <c r="A188" s="73">
        <v>40000036</v>
      </c>
      <c r="B188" s="48" t="s">
        <v>1091</v>
      </c>
      <c r="C188" s="53" t="s">
        <v>985</v>
      </c>
      <c r="D188" s="10">
        <f t="shared" si="73"/>
        <v>816.66666666666674</v>
      </c>
      <c r="E188" s="100">
        <f>VLOOKUP(A188,[1]Лист1!$A$2:$O$1343,14,0)</f>
        <v>980</v>
      </c>
      <c r="F188" s="100">
        <f t="shared" si="74"/>
        <v>845</v>
      </c>
      <c r="G188" s="112">
        <f t="shared" si="75"/>
        <v>1019.2</v>
      </c>
      <c r="H188" s="113"/>
      <c r="I188" s="114">
        <f t="shared" si="76"/>
        <v>1014</v>
      </c>
      <c r="J188" s="115">
        <f t="shared" si="77"/>
        <v>3.4693877551020336</v>
      </c>
      <c r="K188" s="97">
        <v>845</v>
      </c>
      <c r="L188" s="98">
        <f t="shared" si="63"/>
        <v>1014</v>
      </c>
      <c r="M188" s="5">
        <f t="shared" si="78"/>
        <v>3.4693877551020336</v>
      </c>
      <c r="N188" s="5">
        <f t="shared" si="79"/>
        <v>849.33333333333348</v>
      </c>
      <c r="S188" s="164">
        <f t="shared" si="66"/>
        <v>0</v>
      </c>
    </row>
    <row r="189" spans="1:19" x14ac:dyDescent="0.25">
      <c r="A189" s="73">
        <v>40000038</v>
      </c>
      <c r="B189" s="48" t="s">
        <v>1092</v>
      </c>
      <c r="C189" s="53" t="s">
        <v>981</v>
      </c>
      <c r="D189" s="10">
        <f t="shared" si="73"/>
        <v>816.66666666666674</v>
      </c>
      <c r="E189" s="100">
        <f>VLOOKUP(A189,[1]Лист1!$A$2:$O$1343,14,0)</f>
        <v>980</v>
      </c>
      <c r="F189" s="100">
        <f t="shared" si="74"/>
        <v>845</v>
      </c>
      <c r="G189" s="112">
        <f t="shared" si="75"/>
        <v>1019.2</v>
      </c>
      <c r="H189" s="113"/>
      <c r="I189" s="114">
        <f t="shared" si="76"/>
        <v>1014</v>
      </c>
      <c r="J189" s="115">
        <f t="shared" si="77"/>
        <v>3.4693877551020336</v>
      </c>
      <c r="K189" s="97">
        <v>845</v>
      </c>
      <c r="L189" s="98">
        <f t="shared" si="63"/>
        <v>1014</v>
      </c>
      <c r="M189" s="5">
        <f t="shared" si="78"/>
        <v>3.4693877551020336</v>
      </c>
      <c r="N189" s="5">
        <f t="shared" si="79"/>
        <v>849.33333333333348</v>
      </c>
      <c r="S189" s="164">
        <f t="shared" si="66"/>
        <v>0</v>
      </c>
    </row>
    <row r="190" spans="1:19" ht="31.5" x14ac:dyDescent="0.25">
      <c r="A190" s="75">
        <v>40000856</v>
      </c>
      <c r="B190" s="11" t="s">
        <v>133</v>
      </c>
      <c r="C190" s="53" t="s">
        <v>981</v>
      </c>
      <c r="D190" s="10">
        <f t="shared" si="73"/>
        <v>488.33333333333337</v>
      </c>
      <c r="E190" s="100">
        <f>VLOOKUP(A190,[1]Лист1!$A$2:$O$1343,14,0)</f>
        <v>586</v>
      </c>
      <c r="F190" s="100">
        <f t="shared" si="74"/>
        <v>505</v>
      </c>
      <c r="G190" s="112">
        <f t="shared" si="75"/>
        <v>609.44000000000005</v>
      </c>
      <c r="H190" s="113"/>
      <c r="I190" s="114">
        <f t="shared" si="76"/>
        <v>606</v>
      </c>
      <c r="J190" s="115">
        <f t="shared" si="77"/>
        <v>3.4129692832764533</v>
      </c>
      <c r="K190" s="97">
        <v>505</v>
      </c>
      <c r="L190" s="98">
        <f t="shared" si="63"/>
        <v>606</v>
      </c>
      <c r="M190" s="5">
        <f t="shared" si="78"/>
        <v>3.4129692832764533</v>
      </c>
      <c r="N190" s="5">
        <f t="shared" si="79"/>
        <v>507.86666666666673</v>
      </c>
      <c r="S190" s="164">
        <f t="shared" si="66"/>
        <v>0</v>
      </c>
    </row>
    <row r="191" spans="1:19" ht="31.5" x14ac:dyDescent="0.25">
      <c r="A191" s="75">
        <v>40000857</v>
      </c>
      <c r="B191" s="18" t="s">
        <v>134</v>
      </c>
      <c r="C191" s="53" t="s">
        <v>981</v>
      </c>
      <c r="D191" s="10">
        <f t="shared" si="73"/>
        <v>488.33333333333337</v>
      </c>
      <c r="E191" s="100">
        <f>VLOOKUP(A191,[1]Лист1!$A$2:$O$1343,14,0)</f>
        <v>586</v>
      </c>
      <c r="F191" s="100">
        <f t="shared" si="74"/>
        <v>505</v>
      </c>
      <c r="G191" s="112">
        <f t="shared" si="75"/>
        <v>609.44000000000005</v>
      </c>
      <c r="H191" s="113"/>
      <c r="I191" s="114">
        <f t="shared" si="76"/>
        <v>606</v>
      </c>
      <c r="J191" s="115">
        <f t="shared" si="77"/>
        <v>3.4129692832764533</v>
      </c>
      <c r="K191" s="97">
        <v>505</v>
      </c>
      <c r="L191" s="98">
        <f t="shared" si="63"/>
        <v>606</v>
      </c>
      <c r="M191" s="5">
        <f t="shared" si="78"/>
        <v>3.4129692832764533</v>
      </c>
      <c r="N191" s="5">
        <f t="shared" si="79"/>
        <v>507.86666666666673</v>
      </c>
      <c r="S191" s="164">
        <f t="shared" si="66"/>
        <v>0</v>
      </c>
    </row>
    <row r="192" spans="1:19" ht="31.5" x14ac:dyDescent="0.25">
      <c r="A192" s="75">
        <v>40000858</v>
      </c>
      <c r="B192" s="11" t="s">
        <v>135</v>
      </c>
      <c r="C192" s="53" t="s">
        <v>981</v>
      </c>
      <c r="D192" s="10">
        <f t="shared" si="73"/>
        <v>488.33333333333337</v>
      </c>
      <c r="E192" s="100">
        <f>VLOOKUP(A192,[1]Лист1!$A$2:$O$1343,14,0)</f>
        <v>586</v>
      </c>
      <c r="F192" s="100">
        <f t="shared" si="74"/>
        <v>505</v>
      </c>
      <c r="G192" s="112">
        <f t="shared" si="75"/>
        <v>609.44000000000005</v>
      </c>
      <c r="H192" s="113"/>
      <c r="I192" s="114">
        <f t="shared" si="76"/>
        <v>606</v>
      </c>
      <c r="J192" s="115">
        <f t="shared" si="77"/>
        <v>3.4129692832764533</v>
      </c>
      <c r="K192" s="97">
        <v>505</v>
      </c>
      <c r="L192" s="98">
        <f t="shared" si="63"/>
        <v>606</v>
      </c>
      <c r="M192" s="5">
        <f t="shared" si="78"/>
        <v>3.4129692832764533</v>
      </c>
      <c r="N192" s="5">
        <f t="shared" si="79"/>
        <v>507.86666666666673</v>
      </c>
      <c r="S192" s="164">
        <f t="shared" si="66"/>
        <v>0</v>
      </c>
    </row>
    <row r="193" spans="1:24" ht="31.5" x14ac:dyDescent="0.25">
      <c r="A193" s="75">
        <v>40000859</v>
      </c>
      <c r="B193" s="11" t="s">
        <v>136</v>
      </c>
      <c r="C193" s="53" t="s">
        <v>981</v>
      </c>
      <c r="D193" s="10">
        <f t="shared" si="73"/>
        <v>488.33333333333337</v>
      </c>
      <c r="E193" s="100">
        <f>VLOOKUP(A193,[1]Лист1!$A$2:$O$1343,14,0)</f>
        <v>586</v>
      </c>
      <c r="F193" s="100">
        <f t="shared" si="74"/>
        <v>505</v>
      </c>
      <c r="G193" s="112">
        <f t="shared" si="75"/>
        <v>609.44000000000005</v>
      </c>
      <c r="H193" s="113"/>
      <c r="I193" s="114">
        <f t="shared" si="76"/>
        <v>606</v>
      </c>
      <c r="J193" s="115">
        <f t="shared" si="77"/>
        <v>3.4129692832764533</v>
      </c>
      <c r="K193" s="97">
        <v>505</v>
      </c>
      <c r="L193" s="98">
        <f t="shared" si="63"/>
        <v>606</v>
      </c>
      <c r="M193" s="5">
        <f t="shared" si="78"/>
        <v>3.4129692832764533</v>
      </c>
      <c r="N193" s="5">
        <f t="shared" si="79"/>
        <v>507.86666666666673</v>
      </c>
      <c r="S193" s="164">
        <f t="shared" si="66"/>
        <v>0</v>
      </c>
    </row>
    <row r="194" spans="1:24" ht="31.5" x14ac:dyDescent="0.25">
      <c r="A194" s="75">
        <v>40000861</v>
      </c>
      <c r="B194" s="18" t="s">
        <v>137</v>
      </c>
      <c r="C194" s="53" t="s">
        <v>981</v>
      </c>
      <c r="D194" s="10">
        <f t="shared" si="73"/>
        <v>416.66666666666669</v>
      </c>
      <c r="E194" s="100">
        <f>VLOOKUP(A194,[1]Лист1!$A$2:$O$1343,14,0)</f>
        <v>500</v>
      </c>
      <c r="F194" s="147">
        <f>I194/1.2</f>
        <v>458.33333333333337</v>
      </c>
      <c r="G194" s="148">
        <f t="shared" ref="G194:G210" si="80">E194*$H$11</f>
        <v>520</v>
      </c>
      <c r="H194" s="149"/>
      <c r="I194" s="150">
        <v>550</v>
      </c>
      <c r="J194" s="135">
        <f t="shared" ref="J194:J211" si="81">I194/E194*100-100</f>
        <v>10.000000000000014</v>
      </c>
      <c r="K194" s="97">
        <v>430</v>
      </c>
      <c r="L194" s="98">
        <f t="shared" si="63"/>
        <v>516</v>
      </c>
      <c r="M194" s="5">
        <f t="shared" si="78"/>
        <v>3.2000000000000028</v>
      </c>
      <c r="N194" s="5">
        <f t="shared" si="79"/>
        <v>433.33333333333337</v>
      </c>
      <c r="S194" s="164">
        <f t="shared" si="66"/>
        <v>-4.0000000000190994E-3</v>
      </c>
      <c r="V194" s="154">
        <v>450</v>
      </c>
      <c r="W194" s="154">
        <f t="shared" ref="W194" si="82">V194*1.2</f>
        <v>540</v>
      </c>
      <c r="X194" s="156">
        <f t="shared" ref="X194" si="83">(ROUND(V194,2)*1.2)-W194</f>
        <v>0</v>
      </c>
    </row>
    <row r="195" spans="1:24" ht="31.5" x14ac:dyDescent="0.25">
      <c r="A195" s="75">
        <v>40000082</v>
      </c>
      <c r="B195" s="18" t="s">
        <v>1252</v>
      </c>
      <c r="C195" s="53" t="s">
        <v>981</v>
      </c>
      <c r="D195" s="10">
        <f t="shared" si="73"/>
        <v>452.5</v>
      </c>
      <c r="E195" s="100">
        <f>VLOOKUP(A195,[1]Лист1!$A$2:$O$1343,14,0)</f>
        <v>543</v>
      </c>
      <c r="F195" s="100">
        <v>500</v>
      </c>
      <c r="G195" s="112">
        <f t="shared" si="80"/>
        <v>564.72</v>
      </c>
      <c r="H195" s="113"/>
      <c r="I195" s="114">
        <f t="shared" si="76"/>
        <v>600</v>
      </c>
      <c r="J195" s="115">
        <f t="shared" si="81"/>
        <v>10.497237569060786</v>
      </c>
      <c r="K195" s="97">
        <v>470</v>
      </c>
      <c r="L195" s="98">
        <f t="shared" si="63"/>
        <v>564</v>
      </c>
      <c r="M195" s="5">
        <f t="shared" si="78"/>
        <v>3.8674033149171265</v>
      </c>
      <c r="N195" s="5">
        <f t="shared" si="79"/>
        <v>470.6</v>
      </c>
      <c r="S195" s="164">
        <f t="shared" si="66"/>
        <v>0</v>
      </c>
    </row>
    <row r="196" spans="1:24" ht="47.25" x14ac:dyDescent="0.25">
      <c r="A196" s="75">
        <v>40000083</v>
      </c>
      <c r="B196" s="18" t="s">
        <v>1110</v>
      </c>
      <c r="C196" s="53" t="s">
        <v>981</v>
      </c>
      <c r="D196" s="10">
        <f t="shared" si="73"/>
        <v>452.5</v>
      </c>
      <c r="E196" s="100">
        <f>VLOOKUP(A196,[1]Лист1!$A$2:$O$1343,14,0)</f>
        <v>543</v>
      </c>
      <c r="F196" s="100">
        <v>500</v>
      </c>
      <c r="G196" s="112">
        <f t="shared" si="80"/>
        <v>564.72</v>
      </c>
      <c r="H196" s="113"/>
      <c r="I196" s="114">
        <f t="shared" si="76"/>
        <v>600</v>
      </c>
      <c r="J196" s="115">
        <f t="shared" si="81"/>
        <v>10.497237569060786</v>
      </c>
      <c r="K196" s="97">
        <v>470</v>
      </c>
      <c r="L196" s="98">
        <f t="shared" si="63"/>
        <v>564</v>
      </c>
      <c r="M196" s="5">
        <f t="shared" si="78"/>
        <v>3.8674033149171265</v>
      </c>
      <c r="N196" s="5">
        <f t="shared" si="79"/>
        <v>470.6</v>
      </c>
      <c r="S196" s="164">
        <f t="shared" si="66"/>
        <v>0</v>
      </c>
    </row>
    <row r="197" spans="1:24" ht="31.5" x14ac:dyDescent="0.25">
      <c r="A197" s="75">
        <v>40000863</v>
      </c>
      <c r="B197" s="11" t="s">
        <v>138</v>
      </c>
      <c r="C197" s="53" t="s">
        <v>981</v>
      </c>
      <c r="D197" s="10">
        <f t="shared" si="73"/>
        <v>470</v>
      </c>
      <c r="E197" s="100">
        <f>VLOOKUP(A197,[1]Лист1!$A$2:$O$1343,14,0)</f>
        <v>564</v>
      </c>
      <c r="F197" s="100">
        <f t="shared" ref="F197:F208" si="84">K197</f>
        <v>485</v>
      </c>
      <c r="G197" s="112">
        <f t="shared" si="80"/>
        <v>586.56000000000006</v>
      </c>
      <c r="H197" s="113"/>
      <c r="I197" s="114">
        <f t="shared" si="76"/>
        <v>582</v>
      </c>
      <c r="J197" s="115">
        <f t="shared" si="81"/>
        <v>3.1914893617021249</v>
      </c>
      <c r="K197" s="97">
        <v>485</v>
      </c>
      <c r="L197" s="98">
        <f t="shared" si="63"/>
        <v>582</v>
      </c>
      <c r="M197" s="5">
        <f t="shared" si="78"/>
        <v>3.1914893617021249</v>
      </c>
      <c r="N197" s="5">
        <f t="shared" si="79"/>
        <v>488.8</v>
      </c>
      <c r="S197" s="164">
        <f t="shared" si="66"/>
        <v>0</v>
      </c>
    </row>
    <row r="198" spans="1:24" ht="31.5" x14ac:dyDescent="0.25">
      <c r="A198" s="75">
        <v>40000864</v>
      </c>
      <c r="B198" s="11" t="s">
        <v>139</v>
      </c>
      <c r="C198" s="53" t="s">
        <v>981</v>
      </c>
      <c r="D198" s="10">
        <f t="shared" si="73"/>
        <v>444.16666666666669</v>
      </c>
      <c r="E198" s="100">
        <f>VLOOKUP(A198,[1]Лист1!$A$2:$O$1343,14,0)</f>
        <v>533</v>
      </c>
      <c r="F198" s="100">
        <f t="shared" si="84"/>
        <v>460</v>
      </c>
      <c r="G198" s="112">
        <f t="shared" si="80"/>
        <v>554.32000000000005</v>
      </c>
      <c r="H198" s="113"/>
      <c r="I198" s="114">
        <f t="shared" si="76"/>
        <v>552</v>
      </c>
      <c r="J198" s="115">
        <f t="shared" si="81"/>
        <v>3.5647279549718434</v>
      </c>
      <c r="K198" s="97">
        <v>460</v>
      </c>
      <c r="L198" s="98">
        <f t="shared" si="63"/>
        <v>552</v>
      </c>
      <c r="M198" s="5">
        <f t="shared" si="78"/>
        <v>3.5647279549718434</v>
      </c>
      <c r="N198" s="5">
        <f t="shared" si="79"/>
        <v>461.93333333333339</v>
      </c>
      <c r="S198" s="164">
        <f t="shared" si="66"/>
        <v>0</v>
      </c>
    </row>
    <row r="199" spans="1:24" s="4" customFormat="1" x14ac:dyDescent="0.25">
      <c r="A199" s="75">
        <v>40000883</v>
      </c>
      <c r="B199" s="11" t="s">
        <v>140</v>
      </c>
      <c r="C199" s="53" t="s">
        <v>981</v>
      </c>
      <c r="D199" s="10">
        <f t="shared" si="73"/>
        <v>399.16666666666669</v>
      </c>
      <c r="E199" s="100">
        <f>VLOOKUP(A199,[1]Лист1!$A$2:$O$1343,14,0)</f>
        <v>479</v>
      </c>
      <c r="F199" s="100">
        <f t="shared" si="84"/>
        <v>415</v>
      </c>
      <c r="G199" s="112">
        <f t="shared" si="80"/>
        <v>498.16</v>
      </c>
      <c r="H199" s="113"/>
      <c r="I199" s="114">
        <f t="shared" si="76"/>
        <v>498</v>
      </c>
      <c r="J199" s="115">
        <f t="shared" si="81"/>
        <v>3.9665970772442449</v>
      </c>
      <c r="K199" s="97">
        <v>415</v>
      </c>
      <c r="L199" s="98">
        <f t="shared" si="63"/>
        <v>498</v>
      </c>
      <c r="M199" s="5">
        <f t="shared" si="78"/>
        <v>3.9665970772442449</v>
      </c>
      <c r="N199" s="5">
        <f t="shared" si="79"/>
        <v>415.13333333333338</v>
      </c>
      <c r="S199" s="164">
        <f t="shared" si="66"/>
        <v>0</v>
      </c>
    </row>
    <row r="200" spans="1:24" s="4" customFormat="1" ht="31.5" x14ac:dyDescent="0.25">
      <c r="A200" s="75">
        <v>40000884</v>
      </c>
      <c r="B200" s="19" t="s">
        <v>141</v>
      </c>
      <c r="C200" s="53" t="s">
        <v>981</v>
      </c>
      <c r="D200" s="10">
        <f t="shared" si="73"/>
        <v>470</v>
      </c>
      <c r="E200" s="100">
        <f>VLOOKUP(A200,[1]Лист1!$A$2:$O$1343,14,0)</f>
        <v>564</v>
      </c>
      <c r="F200" s="100">
        <f t="shared" si="84"/>
        <v>485</v>
      </c>
      <c r="G200" s="112">
        <f t="shared" si="80"/>
        <v>586.56000000000006</v>
      </c>
      <c r="H200" s="113"/>
      <c r="I200" s="114">
        <f t="shared" si="76"/>
        <v>582</v>
      </c>
      <c r="J200" s="115">
        <f t="shared" si="81"/>
        <v>3.1914893617021249</v>
      </c>
      <c r="K200" s="97">
        <v>485</v>
      </c>
      <c r="L200" s="98">
        <f t="shared" si="63"/>
        <v>582</v>
      </c>
      <c r="M200" s="5">
        <f t="shared" si="78"/>
        <v>3.1914893617021249</v>
      </c>
      <c r="N200" s="5">
        <f t="shared" si="79"/>
        <v>488.8</v>
      </c>
      <c r="S200" s="164">
        <f t="shared" si="66"/>
        <v>0</v>
      </c>
    </row>
    <row r="201" spans="1:24" s="4" customFormat="1" x14ac:dyDescent="0.25">
      <c r="A201" s="75">
        <v>40000885</v>
      </c>
      <c r="B201" s="11" t="s">
        <v>142</v>
      </c>
      <c r="C201" s="53" t="s">
        <v>981</v>
      </c>
      <c r="D201" s="10">
        <f t="shared" si="73"/>
        <v>576.66666666666674</v>
      </c>
      <c r="E201" s="100">
        <f>VLOOKUP(A201,[1]Лист1!$A$2:$O$1343,14,0)</f>
        <v>692</v>
      </c>
      <c r="F201" s="100">
        <f t="shared" si="84"/>
        <v>600</v>
      </c>
      <c r="G201" s="112">
        <f t="shared" si="80"/>
        <v>719.68000000000006</v>
      </c>
      <c r="H201" s="113"/>
      <c r="I201" s="114">
        <f t="shared" si="76"/>
        <v>720</v>
      </c>
      <c r="J201" s="115">
        <f t="shared" si="81"/>
        <v>4.0462427745664655</v>
      </c>
      <c r="K201" s="97">
        <v>600</v>
      </c>
      <c r="L201" s="98">
        <f t="shared" si="63"/>
        <v>720</v>
      </c>
      <c r="M201" s="5">
        <f t="shared" si="78"/>
        <v>4.0462427745664655</v>
      </c>
      <c r="N201" s="5">
        <f t="shared" si="79"/>
        <v>599.73333333333346</v>
      </c>
      <c r="S201" s="164">
        <f t="shared" si="66"/>
        <v>0</v>
      </c>
    </row>
    <row r="202" spans="1:24" s="4" customFormat="1" ht="47.25" x14ac:dyDescent="0.25">
      <c r="A202" s="75">
        <v>40000894</v>
      </c>
      <c r="B202" s="19" t="s">
        <v>143</v>
      </c>
      <c r="C202" s="53" t="s">
        <v>985</v>
      </c>
      <c r="D202" s="10">
        <f t="shared" si="73"/>
        <v>621.66666666666674</v>
      </c>
      <c r="E202" s="100">
        <f>VLOOKUP(A202,[1]Лист1!$A$2:$O$1343,14,0)</f>
        <v>746</v>
      </c>
      <c r="F202" s="100">
        <f t="shared" si="84"/>
        <v>645</v>
      </c>
      <c r="G202" s="112">
        <f t="shared" si="80"/>
        <v>775.84</v>
      </c>
      <c r="H202" s="113"/>
      <c r="I202" s="114">
        <f t="shared" si="76"/>
        <v>774</v>
      </c>
      <c r="J202" s="115">
        <f t="shared" si="81"/>
        <v>3.7533512064343171</v>
      </c>
      <c r="K202" s="97">
        <v>645</v>
      </c>
      <c r="L202" s="98">
        <f t="shared" si="63"/>
        <v>774</v>
      </c>
      <c r="M202" s="5">
        <f t="shared" si="78"/>
        <v>3.7533512064343171</v>
      </c>
      <c r="N202" s="5">
        <f t="shared" si="79"/>
        <v>646.53333333333342</v>
      </c>
      <c r="S202" s="164">
        <f t="shared" si="66"/>
        <v>0</v>
      </c>
    </row>
    <row r="203" spans="1:24" s="4" customFormat="1" ht="31.5" x14ac:dyDescent="0.25">
      <c r="A203" s="75">
        <v>40000895</v>
      </c>
      <c r="B203" s="11" t="s">
        <v>144</v>
      </c>
      <c r="C203" s="53" t="s">
        <v>985</v>
      </c>
      <c r="D203" s="10">
        <f t="shared" si="73"/>
        <v>621.66666666666674</v>
      </c>
      <c r="E203" s="100">
        <f>VLOOKUP(A203,[1]Лист1!$A$2:$O$1343,14,0)</f>
        <v>746</v>
      </c>
      <c r="F203" s="100">
        <f t="shared" si="84"/>
        <v>645</v>
      </c>
      <c r="G203" s="112">
        <f t="shared" si="80"/>
        <v>775.84</v>
      </c>
      <c r="H203" s="113"/>
      <c r="I203" s="114">
        <f t="shared" si="76"/>
        <v>774</v>
      </c>
      <c r="J203" s="115">
        <f t="shared" si="81"/>
        <v>3.7533512064343171</v>
      </c>
      <c r="K203" s="97">
        <v>645</v>
      </c>
      <c r="L203" s="98">
        <f t="shared" si="63"/>
        <v>774</v>
      </c>
      <c r="M203" s="5">
        <f t="shared" si="78"/>
        <v>3.7533512064343171</v>
      </c>
      <c r="N203" s="5">
        <f t="shared" si="79"/>
        <v>646.53333333333342</v>
      </c>
      <c r="S203" s="164">
        <f t="shared" si="66"/>
        <v>0</v>
      </c>
    </row>
    <row r="204" spans="1:24" s="4" customFormat="1" ht="31.5" x14ac:dyDescent="0.25">
      <c r="A204" s="75">
        <v>40000896</v>
      </c>
      <c r="B204" s="11" t="s">
        <v>145</v>
      </c>
      <c r="C204" s="53" t="s">
        <v>981</v>
      </c>
      <c r="D204" s="10">
        <f t="shared" si="73"/>
        <v>430.83333333333337</v>
      </c>
      <c r="E204" s="100">
        <f>VLOOKUP(A204,[1]Лист1!$A$2:$O$1343,14,0)</f>
        <v>517</v>
      </c>
      <c r="F204" s="100">
        <f t="shared" si="84"/>
        <v>445</v>
      </c>
      <c r="G204" s="112">
        <f t="shared" si="80"/>
        <v>537.68000000000006</v>
      </c>
      <c r="H204" s="113"/>
      <c r="I204" s="114">
        <f t="shared" si="76"/>
        <v>534</v>
      </c>
      <c r="J204" s="115">
        <f t="shared" si="81"/>
        <v>3.2882011605415755</v>
      </c>
      <c r="K204" s="97">
        <v>445</v>
      </c>
      <c r="L204" s="98">
        <f t="shared" si="63"/>
        <v>534</v>
      </c>
      <c r="M204" s="5">
        <f t="shared" si="78"/>
        <v>3.2882011605415755</v>
      </c>
      <c r="N204" s="5">
        <f t="shared" si="79"/>
        <v>448.06666666666672</v>
      </c>
      <c r="S204" s="164">
        <f t="shared" si="66"/>
        <v>0</v>
      </c>
    </row>
    <row r="205" spans="1:24" s="4" customFormat="1" ht="31.5" x14ac:dyDescent="0.25">
      <c r="A205" s="77">
        <v>40000897</v>
      </c>
      <c r="B205" s="30" t="s">
        <v>146</v>
      </c>
      <c r="C205" s="53" t="s">
        <v>981</v>
      </c>
      <c r="D205" s="10">
        <f t="shared" si="73"/>
        <v>905</v>
      </c>
      <c r="E205" s="100">
        <f>VLOOKUP(A205,[1]Лист1!$A$2:$O$1343,14,0)</f>
        <v>1086</v>
      </c>
      <c r="F205" s="100">
        <f t="shared" si="84"/>
        <v>940</v>
      </c>
      <c r="G205" s="112">
        <f t="shared" si="80"/>
        <v>1129.44</v>
      </c>
      <c r="H205" s="113"/>
      <c r="I205" s="114">
        <f t="shared" si="76"/>
        <v>1128</v>
      </c>
      <c r="J205" s="115">
        <f t="shared" si="81"/>
        <v>3.8674033149171265</v>
      </c>
      <c r="K205" s="97">
        <v>940</v>
      </c>
      <c r="L205" s="98">
        <f t="shared" si="63"/>
        <v>1128</v>
      </c>
      <c r="M205" s="5">
        <f t="shared" si="78"/>
        <v>3.8674033149171265</v>
      </c>
      <c r="N205" s="5">
        <f t="shared" si="79"/>
        <v>941.2</v>
      </c>
      <c r="S205" s="164">
        <f t="shared" si="66"/>
        <v>0</v>
      </c>
    </row>
    <row r="206" spans="1:24" s="4" customFormat="1" ht="31.5" x14ac:dyDescent="0.25">
      <c r="A206" s="82">
        <v>40000054</v>
      </c>
      <c r="B206" s="48" t="s">
        <v>1093</v>
      </c>
      <c r="C206" s="121" t="s">
        <v>981</v>
      </c>
      <c r="D206" s="10">
        <f t="shared" si="73"/>
        <v>816.66666666666674</v>
      </c>
      <c r="E206" s="100">
        <f>VLOOKUP(A206,[1]Лист1!$A$2:$O$1343,14,0)</f>
        <v>980</v>
      </c>
      <c r="F206" s="100">
        <f t="shared" si="84"/>
        <v>845</v>
      </c>
      <c r="G206" s="112">
        <f t="shared" si="80"/>
        <v>1019.2</v>
      </c>
      <c r="H206" s="113"/>
      <c r="I206" s="114">
        <f t="shared" si="76"/>
        <v>1014</v>
      </c>
      <c r="J206" s="115">
        <f t="shared" si="81"/>
        <v>3.4693877551020336</v>
      </c>
      <c r="K206" s="97">
        <v>845</v>
      </c>
      <c r="L206" s="98">
        <f t="shared" si="63"/>
        <v>1014</v>
      </c>
      <c r="M206" s="5">
        <f t="shared" si="78"/>
        <v>3.4693877551020336</v>
      </c>
      <c r="N206" s="5">
        <f t="shared" si="79"/>
        <v>849.33333333333348</v>
      </c>
      <c r="S206" s="164">
        <f t="shared" si="66"/>
        <v>0</v>
      </c>
    </row>
    <row r="207" spans="1:24" s="4" customFormat="1" ht="31.5" x14ac:dyDescent="0.25">
      <c r="A207" s="70">
        <v>40000965</v>
      </c>
      <c r="B207" s="11" t="s">
        <v>148</v>
      </c>
      <c r="C207" s="121" t="s">
        <v>981</v>
      </c>
      <c r="D207" s="10">
        <f t="shared" si="73"/>
        <v>816.66666666666674</v>
      </c>
      <c r="E207" s="100">
        <f>VLOOKUP(A207,[1]Лист1!$A$2:$O$1343,14,0)</f>
        <v>980</v>
      </c>
      <c r="F207" s="100">
        <f t="shared" si="84"/>
        <v>845</v>
      </c>
      <c r="G207" s="112">
        <f t="shared" si="80"/>
        <v>1019.2</v>
      </c>
      <c r="H207" s="113"/>
      <c r="I207" s="114">
        <f t="shared" si="76"/>
        <v>1014</v>
      </c>
      <c r="J207" s="115">
        <f t="shared" si="81"/>
        <v>3.4693877551020336</v>
      </c>
      <c r="K207" s="97">
        <v>845</v>
      </c>
      <c r="L207" s="98">
        <f t="shared" ref="L207:L272" si="85">K207*1.2</f>
        <v>1014</v>
      </c>
      <c r="M207" s="5">
        <f t="shared" ref="M207:M210" si="86">L207/E207*100-100</f>
        <v>3.4693877551020336</v>
      </c>
      <c r="N207" s="5">
        <f t="shared" si="79"/>
        <v>849.33333333333348</v>
      </c>
      <c r="S207" s="164">
        <f t="shared" ref="S207:S270" si="87">(ROUND(F207,2)*1.2)-ROUND(I207,2)</f>
        <v>0</v>
      </c>
    </row>
    <row r="208" spans="1:24" s="4" customFormat="1" ht="31.5" x14ac:dyDescent="0.25">
      <c r="A208" s="70">
        <v>40000079</v>
      </c>
      <c r="B208" s="11" t="s">
        <v>150</v>
      </c>
      <c r="C208" s="121" t="s">
        <v>981</v>
      </c>
      <c r="D208" s="10">
        <f t="shared" si="73"/>
        <v>1002.5</v>
      </c>
      <c r="E208" s="100">
        <f>VLOOKUP(A208,[1]Лист1!$A$2:$O$1343,14,0)</f>
        <v>1203</v>
      </c>
      <c r="F208" s="100">
        <f t="shared" si="84"/>
        <v>1045</v>
      </c>
      <c r="G208" s="112">
        <f t="shared" si="80"/>
        <v>1251.1200000000001</v>
      </c>
      <c r="H208" s="113"/>
      <c r="I208" s="114">
        <f t="shared" si="76"/>
        <v>1254</v>
      </c>
      <c r="J208" s="115">
        <f t="shared" si="81"/>
        <v>4.2394014962593474</v>
      </c>
      <c r="K208" s="97">
        <v>1045</v>
      </c>
      <c r="L208" s="98">
        <f t="shared" si="85"/>
        <v>1254</v>
      </c>
      <c r="M208" s="5">
        <f t="shared" si="86"/>
        <v>4.2394014962593474</v>
      </c>
      <c r="N208" s="5">
        <f t="shared" si="79"/>
        <v>1042.6000000000001</v>
      </c>
      <c r="S208" s="164">
        <f t="shared" si="87"/>
        <v>0</v>
      </c>
    </row>
    <row r="209" spans="1:19" s="4" customFormat="1" ht="35.25" customHeight="1" x14ac:dyDescent="0.25">
      <c r="A209" s="70">
        <v>40000097</v>
      </c>
      <c r="B209" s="91" t="s">
        <v>1354</v>
      </c>
      <c r="C209" s="121" t="s">
        <v>981</v>
      </c>
      <c r="D209" s="10">
        <v>1000</v>
      </c>
      <c r="E209" s="100">
        <v>1200</v>
      </c>
      <c r="F209" s="100">
        <v>1000</v>
      </c>
      <c r="G209" s="112">
        <f t="shared" si="80"/>
        <v>1248</v>
      </c>
      <c r="H209" s="113"/>
      <c r="I209" s="114">
        <f t="shared" si="76"/>
        <v>1200</v>
      </c>
      <c r="J209" s="115">
        <f t="shared" si="81"/>
        <v>0</v>
      </c>
      <c r="K209" s="97">
        <v>1040</v>
      </c>
      <c r="L209" s="98">
        <f t="shared" si="85"/>
        <v>1248</v>
      </c>
      <c r="M209" s="5">
        <f t="shared" si="86"/>
        <v>4</v>
      </c>
      <c r="N209" s="5">
        <f t="shared" si="79"/>
        <v>1040</v>
      </c>
      <c r="S209" s="164">
        <f t="shared" si="87"/>
        <v>0</v>
      </c>
    </row>
    <row r="210" spans="1:19" s="4" customFormat="1" ht="47.25" x14ac:dyDescent="0.25">
      <c r="A210" s="70">
        <v>40000100</v>
      </c>
      <c r="B210" s="11" t="s">
        <v>1343</v>
      </c>
      <c r="C210" s="121" t="s">
        <v>981</v>
      </c>
      <c r="D210" s="10">
        <v>1000</v>
      </c>
      <c r="E210" s="100">
        <v>1200</v>
      </c>
      <c r="F210" s="100">
        <v>1000</v>
      </c>
      <c r="G210" s="112">
        <f t="shared" si="80"/>
        <v>1248</v>
      </c>
      <c r="H210" s="113"/>
      <c r="I210" s="114">
        <f t="shared" si="76"/>
        <v>1200</v>
      </c>
      <c r="J210" s="115">
        <f t="shared" si="81"/>
        <v>0</v>
      </c>
      <c r="K210" s="97">
        <v>1040</v>
      </c>
      <c r="L210" s="98">
        <f t="shared" si="85"/>
        <v>1248</v>
      </c>
      <c r="M210" s="5">
        <f t="shared" si="86"/>
        <v>4</v>
      </c>
      <c r="N210" s="5">
        <f t="shared" si="79"/>
        <v>1040</v>
      </c>
      <c r="S210" s="164">
        <f t="shared" si="87"/>
        <v>0</v>
      </c>
    </row>
    <row r="211" spans="1:19" s="4" customFormat="1" ht="31.5" x14ac:dyDescent="0.25">
      <c r="A211" s="70">
        <v>40000103</v>
      </c>
      <c r="B211" s="11" t="s">
        <v>1370</v>
      </c>
      <c r="C211" s="121" t="s">
        <v>981</v>
      </c>
      <c r="D211" s="10"/>
      <c r="E211" s="100">
        <v>1200</v>
      </c>
      <c r="F211" s="100">
        <v>1000</v>
      </c>
      <c r="G211" s="112"/>
      <c r="H211" s="113"/>
      <c r="I211" s="114">
        <f t="shared" ref="I211:I212" si="88">F211*1.2</f>
        <v>1200</v>
      </c>
      <c r="J211" s="115">
        <f t="shared" si="81"/>
        <v>0</v>
      </c>
      <c r="K211" s="97"/>
      <c r="L211" s="98"/>
      <c r="M211" s="5"/>
      <c r="N211" s="5"/>
      <c r="S211" s="164">
        <f t="shared" si="87"/>
        <v>0</v>
      </c>
    </row>
    <row r="212" spans="1:19" s="4" customFormat="1" ht="47.25" x14ac:dyDescent="0.25">
      <c r="A212" s="70">
        <v>40000104</v>
      </c>
      <c r="B212" s="11" t="s">
        <v>1381</v>
      </c>
      <c r="C212" s="121" t="s">
        <v>981</v>
      </c>
      <c r="D212" s="10"/>
      <c r="E212" s="100"/>
      <c r="F212" s="100">
        <v>1765</v>
      </c>
      <c r="G212" s="112"/>
      <c r="H212" s="113"/>
      <c r="I212" s="114">
        <f t="shared" si="88"/>
        <v>2118</v>
      </c>
      <c r="J212" s="115"/>
      <c r="K212" s="97"/>
      <c r="L212" s="98"/>
      <c r="M212" s="5"/>
      <c r="N212" s="5"/>
      <c r="S212" s="164">
        <f t="shared" si="87"/>
        <v>0</v>
      </c>
    </row>
    <row r="213" spans="1:19" x14ac:dyDescent="0.25">
      <c r="A213" s="220" t="s">
        <v>1000</v>
      </c>
      <c r="B213" s="220"/>
      <c r="C213" s="220"/>
      <c r="D213" s="220"/>
      <c r="E213" s="220"/>
      <c r="F213" s="220"/>
      <c r="G213" s="220"/>
      <c r="H213" s="220"/>
      <c r="I213" s="220"/>
      <c r="J213" s="116"/>
      <c r="K213" s="97">
        <f t="shared" ref="K213:K254" si="89">F213</f>
        <v>0</v>
      </c>
      <c r="L213" s="98">
        <f t="shared" si="85"/>
        <v>0</v>
      </c>
      <c r="M213" s="5" t="e">
        <f t="shared" ref="M213:M276" si="90">L213/E213*100-100</f>
        <v>#DIV/0!</v>
      </c>
      <c r="N213" s="5">
        <f t="shared" ref="N213:N276" si="91">D213*1.04</f>
        <v>0</v>
      </c>
      <c r="S213" s="164">
        <f t="shared" si="87"/>
        <v>0</v>
      </c>
    </row>
    <row r="214" spans="1:19" s="4" customFormat="1" ht="63" x14ac:dyDescent="0.25">
      <c r="A214" s="70">
        <v>40000078</v>
      </c>
      <c r="B214" s="11" t="s">
        <v>149</v>
      </c>
      <c r="C214" s="121" t="s">
        <v>981</v>
      </c>
      <c r="D214" s="10">
        <f t="shared" ref="D214:D215" si="92">E214/1.2</f>
        <v>425.83333333333337</v>
      </c>
      <c r="E214" s="100">
        <f>VLOOKUP(A214,[1]Лист1!$A$2:$O$1343,14,0)</f>
        <v>511</v>
      </c>
      <c r="F214" s="100">
        <f>K214</f>
        <v>440</v>
      </c>
      <c r="G214" s="112">
        <f>E214*$H$11</f>
        <v>531.44000000000005</v>
      </c>
      <c r="H214" s="113"/>
      <c r="I214" s="114">
        <f t="shared" ref="I214:I215" si="93">F214*1.2</f>
        <v>528</v>
      </c>
      <c r="J214" s="115">
        <f>I214/E214*100-100</f>
        <v>3.3268101761252353</v>
      </c>
      <c r="K214" s="97">
        <v>440</v>
      </c>
      <c r="L214" s="98">
        <f t="shared" si="85"/>
        <v>528</v>
      </c>
      <c r="M214" s="5">
        <f t="shared" si="90"/>
        <v>3.3268101761252353</v>
      </c>
      <c r="N214" s="5">
        <f t="shared" si="91"/>
        <v>442.86666666666673</v>
      </c>
      <c r="S214" s="164">
        <f t="shared" si="87"/>
        <v>0</v>
      </c>
    </row>
    <row r="215" spans="1:19" ht="63" x14ac:dyDescent="0.25">
      <c r="A215" s="70">
        <v>40000958</v>
      </c>
      <c r="B215" s="11" t="s">
        <v>151</v>
      </c>
      <c r="C215" s="121" t="s">
        <v>985</v>
      </c>
      <c r="D215" s="10">
        <f t="shared" si="92"/>
        <v>576.66666666666674</v>
      </c>
      <c r="E215" s="100">
        <f>VLOOKUP(A215,[1]Лист1!$A$2:$O$1343,14,0)</f>
        <v>692</v>
      </c>
      <c r="F215" s="100">
        <f>K215</f>
        <v>600</v>
      </c>
      <c r="G215" s="112">
        <f>E215*$H$11</f>
        <v>719.68000000000006</v>
      </c>
      <c r="H215" s="113"/>
      <c r="I215" s="114">
        <f t="shared" si="93"/>
        <v>720</v>
      </c>
      <c r="J215" s="115">
        <f>I215/E215*100-100</f>
        <v>4.0462427745664655</v>
      </c>
      <c r="K215" s="97">
        <v>600</v>
      </c>
      <c r="L215" s="98">
        <f t="shared" si="85"/>
        <v>720</v>
      </c>
      <c r="M215" s="5">
        <f t="shared" si="90"/>
        <v>4.0462427745664655</v>
      </c>
      <c r="N215" s="5">
        <f t="shared" si="91"/>
        <v>599.73333333333346</v>
      </c>
      <c r="S215" s="164">
        <f t="shared" si="87"/>
        <v>0</v>
      </c>
    </row>
    <row r="216" spans="1:19" x14ac:dyDescent="0.25">
      <c r="A216" s="217" t="s">
        <v>1371</v>
      </c>
      <c r="B216" s="218"/>
      <c r="C216" s="218"/>
      <c r="D216" s="218"/>
      <c r="E216" s="218"/>
      <c r="F216" s="218"/>
      <c r="G216" s="218"/>
      <c r="H216" s="218"/>
      <c r="I216" s="219"/>
      <c r="J216" s="116"/>
      <c r="K216" s="97">
        <f t="shared" si="89"/>
        <v>0</v>
      </c>
      <c r="L216" s="98">
        <f t="shared" si="85"/>
        <v>0</v>
      </c>
      <c r="M216" s="5" t="e">
        <f t="shared" si="90"/>
        <v>#DIV/0!</v>
      </c>
      <c r="N216" s="5">
        <f t="shared" si="91"/>
        <v>0</v>
      </c>
      <c r="S216" s="164">
        <f t="shared" si="87"/>
        <v>0</v>
      </c>
    </row>
    <row r="217" spans="1:19" ht="31.5" x14ac:dyDescent="0.25">
      <c r="A217" s="75">
        <v>40000855</v>
      </c>
      <c r="B217" s="11" t="s">
        <v>1082</v>
      </c>
      <c r="C217" s="53" t="s">
        <v>985</v>
      </c>
      <c r="D217" s="10">
        <f t="shared" ref="D217:D225" si="94">E217/1.2</f>
        <v>3026.666666666667</v>
      </c>
      <c r="E217" s="100">
        <f>VLOOKUP(A217,[1]Лист1!$A$2:$O$1343,14,0)</f>
        <v>3632</v>
      </c>
      <c r="F217" s="100">
        <f t="shared" ref="F217:F225" si="95">K217</f>
        <v>3145</v>
      </c>
      <c r="G217" s="112">
        <f t="shared" ref="G217:G225" si="96">E217*$H$11</f>
        <v>3777.28</v>
      </c>
      <c r="H217" s="113"/>
      <c r="I217" s="114">
        <f t="shared" ref="I217:I225" si="97">F217*1.2</f>
        <v>3774</v>
      </c>
      <c r="J217" s="115">
        <f t="shared" ref="J217:J225" si="98">I217/E217*100-100</f>
        <v>3.9096916299559581</v>
      </c>
      <c r="K217" s="97">
        <v>3145</v>
      </c>
      <c r="L217" s="98">
        <f t="shared" si="85"/>
        <v>3774</v>
      </c>
      <c r="M217" s="5">
        <f t="shared" si="90"/>
        <v>3.9096916299559581</v>
      </c>
      <c r="N217" s="5">
        <f t="shared" si="91"/>
        <v>3147.7333333333336</v>
      </c>
      <c r="S217" s="164">
        <f t="shared" si="87"/>
        <v>0</v>
      </c>
    </row>
    <row r="218" spans="1:19" s="4" customFormat="1" ht="31.5" x14ac:dyDescent="0.25">
      <c r="A218" s="70">
        <v>40000956</v>
      </c>
      <c r="B218" s="11" t="s">
        <v>1083</v>
      </c>
      <c r="C218" s="121" t="s">
        <v>985</v>
      </c>
      <c r="D218" s="10">
        <f t="shared" si="94"/>
        <v>2547.5</v>
      </c>
      <c r="E218" s="100">
        <f>VLOOKUP(A218,[1]Лист1!$A$2:$O$1343,14,0)</f>
        <v>3057</v>
      </c>
      <c r="F218" s="100">
        <f t="shared" si="95"/>
        <v>2645</v>
      </c>
      <c r="G218" s="112">
        <f t="shared" si="96"/>
        <v>3179.28</v>
      </c>
      <c r="H218" s="113"/>
      <c r="I218" s="114">
        <f t="shared" si="97"/>
        <v>3174</v>
      </c>
      <c r="J218" s="115">
        <f t="shared" si="98"/>
        <v>3.827281648675168</v>
      </c>
      <c r="K218" s="97">
        <v>2645</v>
      </c>
      <c r="L218" s="98">
        <f t="shared" si="85"/>
        <v>3174</v>
      </c>
      <c r="M218" s="5">
        <f t="shared" si="90"/>
        <v>3.827281648675168</v>
      </c>
      <c r="N218" s="5">
        <f t="shared" si="91"/>
        <v>2649.4</v>
      </c>
      <c r="S218" s="164">
        <f t="shared" si="87"/>
        <v>0</v>
      </c>
    </row>
    <row r="219" spans="1:19" s="4" customFormat="1" ht="31.5" x14ac:dyDescent="0.25">
      <c r="A219" s="70">
        <v>40000957</v>
      </c>
      <c r="B219" s="11" t="s">
        <v>1084</v>
      </c>
      <c r="C219" s="121" t="s">
        <v>985</v>
      </c>
      <c r="D219" s="10">
        <f t="shared" si="94"/>
        <v>2041.6666666666667</v>
      </c>
      <c r="E219" s="100">
        <f>VLOOKUP(A219,[1]Лист1!$A$2:$O$1343,14,0)</f>
        <v>2450</v>
      </c>
      <c r="F219" s="100">
        <f t="shared" si="95"/>
        <v>2120</v>
      </c>
      <c r="G219" s="112">
        <f t="shared" si="96"/>
        <v>2548</v>
      </c>
      <c r="H219" s="113"/>
      <c r="I219" s="114">
        <f t="shared" si="97"/>
        <v>2544</v>
      </c>
      <c r="J219" s="115">
        <f t="shared" si="98"/>
        <v>3.8367346938775597</v>
      </c>
      <c r="K219" s="97">
        <v>2120</v>
      </c>
      <c r="L219" s="98">
        <f t="shared" si="85"/>
        <v>2544</v>
      </c>
      <c r="M219" s="5">
        <f t="shared" si="90"/>
        <v>3.8367346938775597</v>
      </c>
      <c r="N219" s="5">
        <f t="shared" si="91"/>
        <v>2123.3333333333335</v>
      </c>
      <c r="S219" s="164">
        <f t="shared" si="87"/>
        <v>0</v>
      </c>
    </row>
    <row r="220" spans="1:19" ht="63" x14ac:dyDescent="0.25">
      <c r="A220" s="77">
        <v>40000077</v>
      </c>
      <c r="B220" s="30" t="s">
        <v>131</v>
      </c>
      <c r="C220" s="53" t="s">
        <v>981</v>
      </c>
      <c r="D220" s="10">
        <f t="shared" si="94"/>
        <v>1500</v>
      </c>
      <c r="E220" s="100">
        <f>VLOOKUP(A220,[1]Лист1!$A$2:$O$1343,14,0)</f>
        <v>1800</v>
      </c>
      <c r="F220" s="100">
        <f t="shared" si="95"/>
        <v>1560</v>
      </c>
      <c r="G220" s="112">
        <f t="shared" si="96"/>
        <v>1872</v>
      </c>
      <c r="H220" s="113"/>
      <c r="I220" s="114">
        <f t="shared" si="97"/>
        <v>1872</v>
      </c>
      <c r="J220" s="115">
        <f t="shared" si="98"/>
        <v>4</v>
      </c>
      <c r="K220" s="97">
        <v>1560</v>
      </c>
      <c r="L220" s="98">
        <f t="shared" si="85"/>
        <v>1872</v>
      </c>
      <c r="M220" s="5">
        <f t="shared" si="90"/>
        <v>4</v>
      </c>
      <c r="N220" s="5">
        <f t="shared" si="91"/>
        <v>1560</v>
      </c>
      <c r="S220" s="164">
        <f t="shared" si="87"/>
        <v>0</v>
      </c>
    </row>
    <row r="221" spans="1:19" s="4" customFormat="1" ht="31.5" x14ac:dyDescent="0.25">
      <c r="A221" s="70">
        <v>40000952</v>
      </c>
      <c r="B221" s="30" t="s">
        <v>1085</v>
      </c>
      <c r="C221" s="121" t="s">
        <v>985</v>
      </c>
      <c r="D221" s="10">
        <f t="shared" si="94"/>
        <v>1402.5</v>
      </c>
      <c r="E221" s="100">
        <f>VLOOKUP(A221,[1]Лист1!$A$2:$O$1343,14,0)</f>
        <v>1683</v>
      </c>
      <c r="F221" s="100">
        <f t="shared" si="95"/>
        <v>1455</v>
      </c>
      <c r="G221" s="112">
        <f t="shared" si="96"/>
        <v>1750.3200000000002</v>
      </c>
      <c r="H221" s="113"/>
      <c r="I221" s="114">
        <f t="shared" si="97"/>
        <v>1746</v>
      </c>
      <c r="J221" s="115">
        <f t="shared" si="98"/>
        <v>3.7433155080213822</v>
      </c>
      <c r="K221" s="97">
        <v>1455</v>
      </c>
      <c r="L221" s="98">
        <f t="shared" si="85"/>
        <v>1746</v>
      </c>
      <c r="M221" s="5">
        <f t="shared" si="90"/>
        <v>3.7433155080213822</v>
      </c>
      <c r="N221" s="5">
        <f t="shared" si="91"/>
        <v>1458.6000000000001</v>
      </c>
      <c r="S221" s="164">
        <f t="shared" si="87"/>
        <v>0</v>
      </c>
    </row>
    <row r="222" spans="1:19" s="4" customFormat="1" ht="31.5" x14ac:dyDescent="0.25">
      <c r="A222" s="70">
        <v>40000953</v>
      </c>
      <c r="B222" s="30" t="s">
        <v>1156</v>
      </c>
      <c r="C222" s="121" t="s">
        <v>985</v>
      </c>
      <c r="D222" s="10">
        <f t="shared" si="94"/>
        <v>1402.5</v>
      </c>
      <c r="E222" s="100">
        <f>VLOOKUP(A222,[1]Лист1!$A$2:$O$1343,14,0)</f>
        <v>1683</v>
      </c>
      <c r="F222" s="100">
        <f t="shared" si="95"/>
        <v>1455</v>
      </c>
      <c r="G222" s="112">
        <f t="shared" si="96"/>
        <v>1750.3200000000002</v>
      </c>
      <c r="H222" s="113"/>
      <c r="I222" s="114">
        <f t="shared" si="97"/>
        <v>1746</v>
      </c>
      <c r="J222" s="115">
        <f t="shared" si="98"/>
        <v>3.7433155080213822</v>
      </c>
      <c r="K222" s="97">
        <v>1455</v>
      </c>
      <c r="L222" s="98">
        <f t="shared" si="85"/>
        <v>1746</v>
      </c>
      <c r="M222" s="5">
        <f t="shared" si="90"/>
        <v>3.7433155080213822</v>
      </c>
      <c r="N222" s="5">
        <f t="shared" si="91"/>
        <v>1458.6000000000001</v>
      </c>
      <c r="S222" s="164">
        <f t="shared" si="87"/>
        <v>0</v>
      </c>
    </row>
    <row r="223" spans="1:19" s="4" customFormat="1" ht="31.5" x14ac:dyDescent="0.25">
      <c r="A223" s="70">
        <v>40000080</v>
      </c>
      <c r="B223" s="30" t="s">
        <v>1096</v>
      </c>
      <c r="C223" s="121" t="s">
        <v>985</v>
      </c>
      <c r="D223" s="10">
        <f t="shared" si="94"/>
        <v>1402.5</v>
      </c>
      <c r="E223" s="100">
        <f>VLOOKUP(A223,[1]Лист1!$A$2:$O$1343,14,0)</f>
        <v>1683</v>
      </c>
      <c r="F223" s="100">
        <f t="shared" si="95"/>
        <v>1455</v>
      </c>
      <c r="G223" s="112">
        <f t="shared" si="96"/>
        <v>1750.3200000000002</v>
      </c>
      <c r="H223" s="113"/>
      <c r="I223" s="114">
        <f t="shared" si="97"/>
        <v>1746</v>
      </c>
      <c r="J223" s="115">
        <f t="shared" si="98"/>
        <v>3.7433155080213822</v>
      </c>
      <c r="K223" s="97">
        <v>1455</v>
      </c>
      <c r="L223" s="98">
        <f t="shared" si="85"/>
        <v>1746</v>
      </c>
      <c r="M223" s="5">
        <f t="shared" si="90"/>
        <v>3.7433155080213822</v>
      </c>
      <c r="N223" s="5">
        <f t="shared" si="91"/>
        <v>1458.6000000000001</v>
      </c>
      <c r="S223" s="164">
        <f t="shared" si="87"/>
        <v>0</v>
      </c>
    </row>
    <row r="224" spans="1:19" s="4" customFormat="1" ht="31.5" x14ac:dyDescent="0.25">
      <c r="A224" s="70">
        <v>40000081</v>
      </c>
      <c r="B224" s="30" t="s">
        <v>1097</v>
      </c>
      <c r="C224" s="121" t="s">
        <v>985</v>
      </c>
      <c r="D224" s="10">
        <f t="shared" si="94"/>
        <v>1402.5</v>
      </c>
      <c r="E224" s="100">
        <f>VLOOKUP(A224,[1]Лист1!$A$2:$O$1343,14,0)</f>
        <v>1683</v>
      </c>
      <c r="F224" s="100">
        <f t="shared" si="95"/>
        <v>1455</v>
      </c>
      <c r="G224" s="112">
        <f t="shared" si="96"/>
        <v>1750.3200000000002</v>
      </c>
      <c r="H224" s="113"/>
      <c r="I224" s="114">
        <f t="shared" si="97"/>
        <v>1746</v>
      </c>
      <c r="J224" s="115">
        <f t="shared" si="98"/>
        <v>3.7433155080213822</v>
      </c>
      <c r="K224" s="97">
        <v>1455</v>
      </c>
      <c r="L224" s="98">
        <f t="shared" si="85"/>
        <v>1746</v>
      </c>
      <c r="M224" s="5">
        <f t="shared" si="90"/>
        <v>3.7433155080213822</v>
      </c>
      <c r="N224" s="5">
        <f t="shared" si="91"/>
        <v>1458.6000000000001</v>
      </c>
      <c r="S224" s="164">
        <f t="shared" si="87"/>
        <v>0</v>
      </c>
    </row>
    <row r="225" spans="1:19" s="4" customFormat="1" ht="47.25" x14ac:dyDescent="0.25">
      <c r="A225" s="70">
        <v>40000954</v>
      </c>
      <c r="B225" s="30" t="s">
        <v>147</v>
      </c>
      <c r="C225" s="121" t="s">
        <v>985</v>
      </c>
      <c r="D225" s="10">
        <f t="shared" si="94"/>
        <v>1340</v>
      </c>
      <c r="E225" s="100">
        <f>VLOOKUP(A225,[1]Лист1!$A$2:$O$1343,14,0)</f>
        <v>1608</v>
      </c>
      <c r="F225" s="100">
        <f t="shared" si="95"/>
        <v>1390</v>
      </c>
      <c r="G225" s="112">
        <f t="shared" si="96"/>
        <v>1672.3200000000002</v>
      </c>
      <c r="H225" s="113"/>
      <c r="I225" s="114">
        <f t="shared" si="97"/>
        <v>1668</v>
      </c>
      <c r="J225" s="115">
        <f t="shared" si="98"/>
        <v>3.7313432835820919</v>
      </c>
      <c r="K225" s="97">
        <v>1390</v>
      </c>
      <c r="L225" s="98">
        <f t="shared" si="85"/>
        <v>1668</v>
      </c>
      <c r="M225" s="5">
        <f t="shared" si="90"/>
        <v>3.7313432835820919</v>
      </c>
      <c r="N225" s="5">
        <f t="shared" si="91"/>
        <v>1393.6000000000001</v>
      </c>
      <c r="S225" s="164">
        <f t="shared" si="87"/>
        <v>0</v>
      </c>
    </row>
    <row r="226" spans="1:19" x14ac:dyDescent="0.25">
      <c r="A226" s="217" t="s">
        <v>1001</v>
      </c>
      <c r="B226" s="218"/>
      <c r="C226" s="218"/>
      <c r="D226" s="218"/>
      <c r="E226" s="218"/>
      <c r="F226" s="218"/>
      <c r="G226" s="218"/>
      <c r="H226" s="218"/>
      <c r="I226" s="219"/>
      <c r="J226" s="116"/>
      <c r="K226" s="97">
        <f t="shared" si="89"/>
        <v>0</v>
      </c>
      <c r="L226" s="98">
        <f t="shared" si="85"/>
        <v>0</v>
      </c>
      <c r="M226" s="5" t="e">
        <f t="shared" si="90"/>
        <v>#DIV/0!</v>
      </c>
      <c r="N226" s="5">
        <f t="shared" si="91"/>
        <v>0</v>
      </c>
      <c r="S226" s="164">
        <f t="shared" si="87"/>
        <v>0</v>
      </c>
    </row>
    <row r="227" spans="1:19" ht="31.5" x14ac:dyDescent="0.25">
      <c r="A227" s="75">
        <v>40000647</v>
      </c>
      <c r="B227" s="24" t="s">
        <v>132</v>
      </c>
      <c r="C227" s="53" t="s">
        <v>985</v>
      </c>
      <c r="D227" s="10">
        <f t="shared" ref="D227" si="99">E227/1.2</f>
        <v>173.33333333333334</v>
      </c>
      <c r="E227" s="100">
        <f>VLOOKUP(A227,[1]Лист1!$A$2:$O$1343,14,0)</f>
        <v>208</v>
      </c>
      <c r="F227" s="100">
        <f>K227</f>
        <v>180</v>
      </c>
      <c r="G227" s="112">
        <f>E227*$H$11</f>
        <v>216.32</v>
      </c>
      <c r="H227" s="113"/>
      <c r="I227" s="114">
        <f t="shared" ref="I227" si="100">F227*1.2</f>
        <v>216</v>
      </c>
      <c r="J227" s="115">
        <f>I227/E227*100-100</f>
        <v>3.8461538461538538</v>
      </c>
      <c r="K227" s="97">
        <v>180</v>
      </c>
      <c r="L227" s="98">
        <f t="shared" si="85"/>
        <v>216</v>
      </c>
      <c r="M227" s="5">
        <f t="shared" si="90"/>
        <v>3.8461538461538538</v>
      </c>
      <c r="N227" s="5">
        <f t="shared" si="91"/>
        <v>180.26666666666668</v>
      </c>
      <c r="S227" s="164">
        <f t="shared" si="87"/>
        <v>0</v>
      </c>
    </row>
    <row r="228" spans="1:19" ht="15.75" customHeight="1" x14ac:dyDescent="0.25">
      <c r="A228" s="214" t="s">
        <v>152</v>
      </c>
      <c r="B228" s="215"/>
      <c r="C228" s="215"/>
      <c r="D228" s="215"/>
      <c r="E228" s="215"/>
      <c r="F228" s="215"/>
      <c r="G228" s="215"/>
      <c r="H228" s="215"/>
      <c r="I228" s="216"/>
      <c r="J228" s="117"/>
      <c r="K228" s="97">
        <f t="shared" si="89"/>
        <v>0</v>
      </c>
      <c r="L228" s="98">
        <f t="shared" si="85"/>
        <v>0</v>
      </c>
      <c r="M228" s="5" t="e">
        <f t="shared" si="90"/>
        <v>#DIV/0!</v>
      </c>
      <c r="N228" s="5">
        <f t="shared" si="91"/>
        <v>0</v>
      </c>
      <c r="S228" s="164">
        <f t="shared" si="87"/>
        <v>0</v>
      </c>
    </row>
    <row r="229" spans="1:19" ht="15.75" customHeight="1" x14ac:dyDescent="0.25">
      <c r="A229" s="227" t="s">
        <v>994</v>
      </c>
      <c r="B229" s="228"/>
      <c r="C229" s="228"/>
      <c r="D229" s="228"/>
      <c r="E229" s="228"/>
      <c r="F229" s="228"/>
      <c r="G229" s="228"/>
      <c r="H229" s="228"/>
      <c r="I229" s="229"/>
      <c r="J229" s="116"/>
      <c r="K229" s="97">
        <f t="shared" si="89"/>
        <v>0</v>
      </c>
      <c r="L229" s="98">
        <f t="shared" si="85"/>
        <v>0</v>
      </c>
      <c r="M229" s="5" t="e">
        <f t="shared" si="90"/>
        <v>#DIV/0!</v>
      </c>
      <c r="N229" s="5">
        <f t="shared" si="91"/>
        <v>0</v>
      </c>
      <c r="S229" s="164">
        <f t="shared" si="87"/>
        <v>0</v>
      </c>
    </row>
    <row r="230" spans="1:19" ht="63" x14ac:dyDescent="0.25">
      <c r="A230" s="80">
        <v>50001327</v>
      </c>
      <c r="B230" s="30" t="s">
        <v>153</v>
      </c>
      <c r="C230" s="11" t="s">
        <v>985</v>
      </c>
      <c r="D230" s="10">
        <f t="shared" ref="D230:D253" si="101">E230/1.2</f>
        <v>85</v>
      </c>
      <c r="E230" s="100">
        <f>VLOOKUP(A230,[1]Лист1!$A$2:$O$1343,14,0)</f>
        <v>102</v>
      </c>
      <c r="F230" s="100">
        <f t="shared" ref="F230:F253" si="102">K230</f>
        <v>85</v>
      </c>
      <c r="G230" s="112">
        <f t="shared" ref="G230:G253" si="103">E230*$H$11</f>
        <v>106.08</v>
      </c>
      <c r="H230" s="113"/>
      <c r="I230" s="114">
        <f t="shared" ref="I230:I253" si="104">F230*1.2</f>
        <v>102</v>
      </c>
      <c r="J230" s="115">
        <f t="shared" ref="J230:J253" si="105">I230/E230*100-100</f>
        <v>0</v>
      </c>
      <c r="K230" s="97">
        <v>85</v>
      </c>
      <c r="L230" s="98">
        <f t="shared" si="85"/>
        <v>102</v>
      </c>
      <c r="M230" s="5">
        <f t="shared" si="90"/>
        <v>0</v>
      </c>
      <c r="N230" s="5">
        <f t="shared" si="91"/>
        <v>88.4</v>
      </c>
      <c r="S230" s="164">
        <f t="shared" si="87"/>
        <v>0</v>
      </c>
    </row>
    <row r="231" spans="1:19" ht="47.25" x14ac:dyDescent="0.25">
      <c r="A231" s="75">
        <v>50001315</v>
      </c>
      <c r="B231" s="11" t="s">
        <v>1145</v>
      </c>
      <c r="C231" s="54" t="s">
        <v>985</v>
      </c>
      <c r="D231" s="10">
        <f t="shared" si="101"/>
        <v>634.16666666666674</v>
      </c>
      <c r="E231" s="100">
        <f>VLOOKUP(A231,[1]Лист1!$A$2:$O$1343,14,0)</f>
        <v>761</v>
      </c>
      <c r="F231" s="100">
        <f t="shared" si="102"/>
        <v>655</v>
      </c>
      <c r="G231" s="112">
        <f t="shared" si="103"/>
        <v>791.44</v>
      </c>
      <c r="H231" s="113"/>
      <c r="I231" s="114">
        <f t="shared" si="104"/>
        <v>786</v>
      </c>
      <c r="J231" s="115">
        <f t="shared" si="105"/>
        <v>3.2851511169513827</v>
      </c>
      <c r="K231" s="97">
        <v>655</v>
      </c>
      <c r="L231" s="98">
        <f t="shared" si="85"/>
        <v>786</v>
      </c>
      <c r="M231" s="5">
        <f t="shared" si="90"/>
        <v>3.2851511169513827</v>
      </c>
      <c r="N231" s="5">
        <f t="shared" si="91"/>
        <v>659.53333333333342</v>
      </c>
      <c r="S231" s="164">
        <f t="shared" si="87"/>
        <v>0</v>
      </c>
    </row>
    <row r="232" spans="1:19" x14ac:dyDescent="0.25">
      <c r="A232" s="75">
        <v>50000035</v>
      </c>
      <c r="B232" s="11" t="s">
        <v>154</v>
      </c>
      <c r="C232" s="54" t="s">
        <v>981</v>
      </c>
      <c r="D232" s="10">
        <f t="shared" si="101"/>
        <v>234.16666666666669</v>
      </c>
      <c r="E232" s="100">
        <f>VLOOKUP(A232,[1]Лист1!$A$2:$O$1343,14,0)</f>
        <v>281</v>
      </c>
      <c r="F232" s="100">
        <f t="shared" si="102"/>
        <v>240</v>
      </c>
      <c r="G232" s="112">
        <f t="shared" si="103"/>
        <v>292.24</v>
      </c>
      <c r="H232" s="113"/>
      <c r="I232" s="114">
        <f t="shared" si="104"/>
        <v>288</v>
      </c>
      <c r="J232" s="115">
        <f t="shared" si="105"/>
        <v>2.491103202846972</v>
      </c>
      <c r="K232" s="97">
        <v>240</v>
      </c>
      <c r="L232" s="98">
        <f t="shared" si="85"/>
        <v>288</v>
      </c>
      <c r="M232" s="5">
        <f t="shared" si="90"/>
        <v>2.491103202846972</v>
      </c>
      <c r="N232" s="5">
        <f t="shared" si="91"/>
        <v>243.53333333333336</v>
      </c>
      <c r="S232" s="164">
        <f t="shared" si="87"/>
        <v>0</v>
      </c>
    </row>
    <row r="233" spans="1:19" s="5" customFormat="1" ht="31.5" x14ac:dyDescent="0.25">
      <c r="A233" s="75">
        <v>50000930</v>
      </c>
      <c r="B233" s="11" t="s">
        <v>155</v>
      </c>
      <c r="C233" s="54" t="s">
        <v>981</v>
      </c>
      <c r="D233" s="10">
        <f t="shared" si="101"/>
        <v>116.66666666666667</v>
      </c>
      <c r="E233" s="100">
        <f>VLOOKUP(A233,[1]Лист1!$A$2:$O$1343,14,0)</f>
        <v>140</v>
      </c>
      <c r="F233" s="100">
        <f t="shared" si="102"/>
        <v>120</v>
      </c>
      <c r="G233" s="112">
        <f t="shared" si="103"/>
        <v>145.6</v>
      </c>
      <c r="H233" s="113"/>
      <c r="I233" s="114">
        <f t="shared" si="104"/>
        <v>144</v>
      </c>
      <c r="J233" s="115">
        <f t="shared" si="105"/>
        <v>2.857142857142847</v>
      </c>
      <c r="K233" s="97">
        <v>120</v>
      </c>
      <c r="L233" s="98">
        <f t="shared" si="85"/>
        <v>144</v>
      </c>
      <c r="M233" s="5">
        <f t="shared" si="90"/>
        <v>2.857142857142847</v>
      </c>
      <c r="N233" s="5">
        <f t="shared" si="91"/>
        <v>121.33333333333334</v>
      </c>
      <c r="S233" s="164">
        <f t="shared" si="87"/>
        <v>0</v>
      </c>
    </row>
    <row r="234" spans="1:19" s="4" customFormat="1" ht="31.5" x14ac:dyDescent="0.25">
      <c r="A234" s="75">
        <v>50000025</v>
      </c>
      <c r="B234" s="11" t="s">
        <v>156</v>
      </c>
      <c r="C234" s="54" t="s">
        <v>981</v>
      </c>
      <c r="D234" s="10">
        <f t="shared" si="101"/>
        <v>760</v>
      </c>
      <c r="E234" s="100">
        <f>VLOOKUP(A234,[1]Лист1!$A$2:$O$1343,14,0)</f>
        <v>912</v>
      </c>
      <c r="F234" s="100">
        <f t="shared" si="102"/>
        <v>790</v>
      </c>
      <c r="G234" s="112">
        <f t="shared" si="103"/>
        <v>948.48</v>
      </c>
      <c r="H234" s="113"/>
      <c r="I234" s="114">
        <f t="shared" si="104"/>
        <v>948</v>
      </c>
      <c r="J234" s="115">
        <f t="shared" si="105"/>
        <v>3.9473684210526301</v>
      </c>
      <c r="K234" s="97">
        <v>790</v>
      </c>
      <c r="L234" s="98">
        <f t="shared" si="85"/>
        <v>948</v>
      </c>
      <c r="M234" s="5">
        <f t="shared" si="90"/>
        <v>3.9473684210526301</v>
      </c>
      <c r="N234" s="5">
        <f t="shared" si="91"/>
        <v>790.4</v>
      </c>
      <c r="S234" s="164">
        <f t="shared" si="87"/>
        <v>0</v>
      </c>
    </row>
    <row r="235" spans="1:19" s="4" customFormat="1" ht="31.5" x14ac:dyDescent="0.25">
      <c r="A235" s="66">
        <v>50000044</v>
      </c>
      <c r="B235" s="91" t="s">
        <v>1224</v>
      </c>
      <c r="C235" s="54" t="s">
        <v>981</v>
      </c>
      <c r="D235" s="10">
        <f t="shared" si="101"/>
        <v>290.83333333333337</v>
      </c>
      <c r="E235" s="100">
        <f>VLOOKUP(A235,[1]Лист1!$A$2:$O$1343,14,0)</f>
        <v>349</v>
      </c>
      <c r="F235" s="100">
        <f t="shared" si="102"/>
        <v>300</v>
      </c>
      <c r="G235" s="112">
        <f t="shared" si="103"/>
        <v>362.96000000000004</v>
      </c>
      <c r="H235" s="113"/>
      <c r="I235" s="114">
        <f t="shared" si="104"/>
        <v>360</v>
      </c>
      <c r="J235" s="115">
        <f t="shared" si="105"/>
        <v>3.151862464183381</v>
      </c>
      <c r="K235" s="97">
        <v>300</v>
      </c>
      <c r="L235" s="98">
        <f t="shared" si="85"/>
        <v>360</v>
      </c>
      <c r="M235" s="5">
        <f t="shared" si="90"/>
        <v>3.151862464183381</v>
      </c>
      <c r="N235" s="5">
        <f t="shared" si="91"/>
        <v>302.4666666666667</v>
      </c>
      <c r="S235" s="164">
        <f t="shared" si="87"/>
        <v>0</v>
      </c>
    </row>
    <row r="236" spans="1:19" s="4" customFormat="1" ht="31.5" x14ac:dyDescent="0.25">
      <c r="A236" s="66">
        <v>50000045</v>
      </c>
      <c r="B236" s="91" t="s">
        <v>1225</v>
      </c>
      <c r="C236" s="54" t="s">
        <v>981</v>
      </c>
      <c r="D236" s="10">
        <f t="shared" si="101"/>
        <v>109.16666666666667</v>
      </c>
      <c r="E236" s="100">
        <f>VLOOKUP(A236,[1]Лист1!$A$2:$O$1343,14,0)</f>
        <v>131</v>
      </c>
      <c r="F236" s="100">
        <f t="shared" si="102"/>
        <v>110</v>
      </c>
      <c r="G236" s="112">
        <f t="shared" si="103"/>
        <v>136.24</v>
      </c>
      <c r="H236" s="113"/>
      <c r="I236" s="114">
        <f t="shared" si="104"/>
        <v>132</v>
      </c>
      <c r="J236" s="115">
        <f t="shared" si="105"/>
        <v>0.76335877862594259</v>
      </c>
      <c r="K236" s="97">
        <v>110</v>
      </c>
      <c r="L236" s="98">
        <f t="shared" si="85"/>
        <v>132</v>
      </c>
      <c r="M236" s="5">
        <f t="shared" si="90"/>
        <v>0.76335877862594259</v>
      </c>
      <c r="N236" s="5">
        <f t="shared" si="91"/>
        <v>113.53333333333335</v>
      </c>
      <c r="S236" s="164">
        <f t="shared" si="87"/>
        <v>0</v>
      </c>
    </row>
    <row r="237" spans="1:19" s="4" customFormat="1" ht="31.5" x14ac:dyDescent="0.25">
      <c r="A237" s="75">
        <v>50000099</v>
      </c>
      <c r="B237" s="11" t="s">
        <v>157</v>
      </c>
      <c r="C237" s="54" t="s">
        <v>981</v>
      </c>
      <c r="D237" s="10">
        <f t="shared" si="101"/>
        <v>66.666666666666671</v>
      </c>
      <c r="E237" s="100">
        <f>VLOOKUP(A237,[1]Лист1!$A$2:$O$1343,14,0)</f>
        <v>80</v>
      </c>
      <c r="F237" s="100">
        <f t="shared" si="102"/>
        <v>70</v>
      </c>
      <c r="G237" s="112">
        <f t="shared" si="103"/>
        <v>83.2</v>
      </c>
      <c r="H237" s="113"/>
      <c r="I237" s="114">
        <f t="shared" si="104"/>
        <v>84</v>
      </c>
      <c r="J237" s="115">
        <f t="shared" si="105"/>
        <v>5</v>
      </c>
      <c r="K237" s="97">
        <v>70</v>
      </c>
      <c r="L237" s="98">
        <f t="shared" si="85"/>
        <v>84</v>
      </c>
      <c r="M237" s="5">
        <f t="shared" si="90"/>
        <v>5</v>
      </c>
      <c r="N237" s="5">
        <f t="shared" si="91"/>
        <v>69.333333333333343</v>
      </c>
      <c r="S237" s="164">
        <f t="shared" si="87"/>
        <v>0</v>
      </c>
    </row>
    <row r="238" spans="1:19" s="4" customFormat="1" ht="31.5" x14ac:dyDescent="0.25">
      <c r="A238" s="75">
        <v>50000109</v>
      </c>
      <c r="B238" s="11" t="s">
        <v>158</v>
      </c>
      <c r="C238" s="54" t="s">
        <v>981</v>
      </c>
      <c r="D238" s="10">
        <f t="shared" si="101"/>
        <v>52.5</v>
      </c>
      <c r="E238" s="100">
        <f>VLOOKUP(A238,[1]Лист1!$A$2:$O$1343,14,0)</f>
        <v>63</v>
      </c>
      <c r="F238" s="100">
        <f t="shared" si="102"/>
        <v>55</v>
      </c>
      <c r="G238" s="112">
        <f t="shared" si="103"/>
        <v>65.52</v>
      </c>
      <c r="H238" s="113"/>
      <c r="I238" s="114">
        <f t="shared" si="104"/>
        <v>66</v>
      </c>
      <c r="J238" s="115">
        <f t="shared" si="105"/>
        <v>4.7619047619047734</v>
      </c>
      <c r="K238" s="97">
        <v>55</v>
      </c>
      <c r="L238" s="98">
        <f t="shared" si="85"/>
        <v>66</v>
      </c>
      <c r="M238" s="5">
        <f t="shared" si="90"/>
        <v>4.7619047619047734</v>
      </c>
      <c r="N238" s="5">
        <f t="shared" si="91"/>
        <v>54.6</v>
      </c>
      <c r="S238" s="164">
        <f t="shared" si="87"/>
        <v>0</v>
      </c>
    </row>
    <row r="239" spans="1:19" s="4" customFormat="1" ht="31.5" x14ac:dyDescent="0.25">
      <c r="A239" s="75">
        <v>50000105</v>
      </c>
      <c r="B239" s="11" t="s">
        <v>159</v>
      </c>
      <c r="C239" s="54" t="s">
        <v>981</v>
      </c>
      <c r="D239" s="10">
        <f t="shared" si="101"/>
        <v>52.5</v>
      </c>
      <c r="E239" s="100">
        <f>VLOOKUP(A239,[1]Лист1!$A$2:$O$1343,14,0)</f>
        <v>63</v>
      </c>
      <c r="F239" s="100">
        <f t="shared" si="102"/>
        <v>55</v>
      </c>
      <c r="G239" s="112">
        <f t="shared" si="103"/>
        <v>65.52</v>
      </c>
      <c r="H239" s="113"/>
      <c r="I239" s="114">
        <f t="shared" si="104"/>
        <v>66</v>
      </c>
      <c r="J239" s="115">
        <f t="shared" si="105"/>
        <v>4.7619047619047734</v>
      </c>
      <c r="K239" s="97">
        <v>55</v>
      </c>
      <c r="L239" s="98">
        <f t="shared" si="85"/>
        <v>66</v>
      </c>
      <c r="M239" s="5">
        <f t="shared" si="90"/>
        <v>4.7619047619047734</v>
      </c>
      <c r="N239" s="5">
        <f t="shared" si="91"/>
        <v>54.6</v>
      </c>
      <c r="S239" s="164">
        <f t="shared" si="87"/>
        <v>0</v>
      </c>
    </row>
    <row r="240" spans="1:19" s="4" customFormat="1" ht="38.25" customHeight="1" x14ac:dyDescent="0.25">
      <c r="A240" s="66">
        <v>50000046</v>
      </c>
      <c r="B240" s="91" t="s">
        <v>1287</v>
      </c>
      <c r="C240" s="54" t="s">
        <v>981</v>
      </c>
      <c r="D240" s="10">
        <f t="shared" si="101"/>
        <v>109.16666666666667</v>
      </c>
      <c r="E240" s="100">
        <f>VLOOKUP(A240,[1]Лист1!$A$2:$O$1343,14,0)</f>
        <v>131</v>
      </c>
      <c r="F240" s="100">
        <f t="shared" si="102"/>
        <v>110</v>
      </c>
      <c r="G240" s="112">
        <f t="shared" si="103"/>
        <v>136.24</v>
      </c>
      <c r="H240" s="113"/>
      <c r="I240" s="114">
        <f t="shared" si="104"/>
        <v>132</v>
      </c>
      <c r="J240" s="115">
        <f t="shared" si="105"/>
        <v>0.76335877862594259</v>
      </c>
      <c r="K240" s="97">
        <v>110</v>
      </c>
      <c r="L240" s="98">
        <f t="shared" si="85"/>
        <v>132</v>
      </c>
      <c r="M240" s="5">
        <f t="shared" si="90"/>
        <v>0.76335877862594259</v>
      </c>
      <c r="N240" s="5">
        <f t="shared" si="91"/>
        <v>113.53333333333335</v>
      </c>
      <c r="S240" s="164">
        <f t="shared" si="87"/>
        <v>0</v>
      </c>
    </row>
    <row r="241" spans="1:19" s="4" customFormat="1" ht="47.25" x14ac:dyDescent="0.25">
      <c r="A241" s="75">
        <v>50000100</v>
      </c>
      <c r="B241" s="11" t="s">
        <v>160</v>
      </c>
      <c r="C241" s="54" t="s">
        <v>981</v>
      </c>
      <c r="D241" s="10">
        <f t="shared" si="101"/>
        <v>41.666666666666671</v>
      </c>
      <c r="E241" s="100">
        <f>VLOOKUP(A241,[1]Лист1!$A$2:$O$1343,14,0)</f>
        <v>50</v>
      </c>
      <c r="F241" s="100">
        <f t="shared" si="102"/>
        <v>45</v>
      </c>
      <c r="G241" s="112">
        <f t="shared" si="103"/>
        <v>52</v>
      </c>
      <c r="H241" s="113"/>
      <c r="I241" s="114">
        <f t="shared" si="104"/>
        <v>54</v>
      </c>
      <c r="J241" s="115">
        <f t="shared" si="105"/>
        <v>8</v>
      </c>
      <c r="K241" s="97">
        <v>45</v>
      </c>
      <c r="L241" s="98">
        <f t="shared" si="85"/>
        <v>54</v>
      </c>
      <c r="M241" s="5">
        <f t="shared" si="90"/>
        <v>8</v>
      </c>
      <c r="N241" s="5">
        <f t="shared" si="91"/>
        <v>43.333333333333343</v>
      </c>
      <c r="S241" s="164">
        <f t="shared" si="87"/>
        <v>0</v>
      </c>
    </row>
    <row r="242" spans="1:19" s="4" customFormat="1" x14ac:dyDescent="0.25">
      <c r="A242" s="75">
        <v>50000104</v>
      </c>
      <c r="B242" s="11" t="s">
        <v>161</v>
      </c>
      <c r="C242" s="54" t="s">
        <v>981</v>
      </c>
      <c r="D242" s="10">
        <f t="shared" si="101"/>
        <v>80.833333333333343</v>
      </c>
      <c r="E242" s="100">
        <f>VLOOKUP(A242,[1]Лист1!$A$2:$O$1343,14,0)</f>
        <v>97</v>
      </c>
      <c r="F242" s="100">
        <f t="shared" si="102"/>
        <v>85</v>
      </c>
      <c r="G242" s="112">
        <f t="shared" si="103"/>
        <v>100.88000000000001</v>
      </c>
      <c r="H242" s="113"/>
      <c r="I242" s="114">
        <f t="shared" si="104"/>
        <v>102</v>
      </c>
      <c r="J242" s="115">
        <f t="shared" si="105"/>
        <v>5.1546391752577421</v>
      </c>
      <c r="K242" s="97">
        <v>85</v>
      </c>
      <c r="L242" s="98">
        <f t="shared" si="85"/>
        <v>102</v>
      </c>
      <c r="M242" s="5">
        <f t="shared" si="90"/>
        <v>5.1546391752577421</v>
      </c>
      <c r="N242" s="5">
        <f t="shared" si="91"/>
        <v>84.066666666666677</v>
      </c>
      <c r="S242" s="164">
        <f t="shared" si="87"/>
        <v>0</v>
      </c>
    </row>
    <row r="243" spans="1:19" s="4" customFormat="1" ht="31.5" x14ac:dyDescent="0.25">
      <c r="A243" s="75">
        <v>50000103</v>
      </c>
      <c r="B243" s="11" t="s">
        <v>162</v>
      </c>
      <c r="C243" s="54" t="s">
        <v>981</v>
      </c>
      <c r="D243" s="10">
        <f t="shared" si="101"/>
        <v>66.666666666666671</v>
      </c>
      <c r="E243" s="100">
        <f>VLOOKUP(A243,[1]Лист1!$A$2:$O$1343,14,0)</f>
        <v>80</v>
      </c>
      <c r="F243" s="100">
        <f t="shared" si="102"/>
        <v>70</v>
      </c>
      <c r="G243" s="112">
        <f t="shared" si="103"/>
        <v>83.2</v>
      </c>
      <c r="H243" s="113"/>
      <c r="I243" s="114">
        <f t="shared" si="104"/>
        <v>84</v>
      </c>
      <c r="J243" s="115">
        <f t="shared" si="105"/>
        <v>5</v>
      </c>
      <c r="K243" s="97">
        <v>70</v>
      </c>
      <c r="L243" s="98">
        <f t="shared" si="85"/>
        <v>84</v>
      </c>
      <c r="M243" s="5">
        <f t="shared" si="90"/>
        <v>5</v>
      </c>
      <c r="N243" s="5">
        <f t="shared" si="91"/>
        <v>69.333333333333343</v>
      </c>
      <c r="S243" s="164">
        <f t="shared" si="87"/>
        <v>0</v>
      </c>
    </row>
    <row r="244" spans="1:19" s="4" customFormat="1" ht="31.5" x14ac:dyDescent="0.25">
      <c r="A244" s="66">
        <v>50000047</v>
      </c>
      <c r="B244" s="91" t="s">
        <v>1226</v>
      </c>
      <c r="C244" s="54" t="s">
        <v>981</v>
      </c>
      <c r="D244" s="10">
        <f t="shared" si="101"/>
        <v>140.83333333333334</v>
      </c>
      <c r="E244" s="100">
        <f>VLOOKUP(A244,[1]Лист1!$A$2:$O$1343,14,0)</f>
        <v>169</v>
      </c>
      <c r="F244" s="100">
        <f t="shared" si="102"/>
        <v>145</v>
      </c>
      <c r="G244" s="112">
        <f t="shared" si="103"/>
        <v>175.76000000000002</v>
      </c>
      <c r="H244" s="113"/>
      <c r="I244" s="114">
        <f t="shared" si="104"/>
        <v>174</v>
      </c>
      <c r="J244" s="115">
        <f t="shared" si="105"/>
        <v>2.958579881656803</v>
      </c>
      <c r="K244" s="97">
        <v>145</v>
      </c>
      <c r="L244" s="98">
        <f t="shared" si="85"/>
        <v>174</v>
      </c>
      <c r="M244" s="5">
        <f t="shared" si="90"/>
        <v>2.958579881656803</v>
      </c>
      <c r="N244" s="5">
        <f t="shared" si="91"/>
        <v>146.46666666666667</v>
      </c>
      <c r="S244" s="164">
        <f t="shared" si="87"/>
        <v>0</v>
      </c>
    </row>
    <row r="245" spans="1:19" s="4" customFormat="1" x14ac:dyDescent="0.25">
      <c r="A245" s="75">
        <v>50001075</v>
      </c>
      <c r="B245" s="11" t="s">
        <v>163</v>
      </c>
      <c r="C245" s="54" t="s">
        <v>981</v>
      </c>
      <c r="D245" s="10">
        <f t="shared" si="101"/>
        <v>152.5</v>
      </c>
      <c r="E245" s="100">
        <f>VLOOKUP(A245,[1]Лист1!$A$2:$O$1343,14,0)</f>
        <v>183</v>
      </c>
      <c r="F245" s="100">
        <f t="shared" si="102"/>
        <v>155</v>
      </c>
      <c r="G245" s="112">
        <f t="shared" si="103"/>
        <v>190.32</v>
      </c>
      <c r="H245" s="113"/>
      <c r="I245" s="114">
        <f t="shared" si="104"/>
        <v>186</v>
      </c>
      <c r="J245" s="115">
        <f t="shared" si="105"/>
        <v>1.6393442622950829</v>
      </c>
      <c r="K245" s="97">
        <v>155</v>
      </c>
      <c r="L245" s="98">
        <f t="shared" si="85"/>
        <v>186</v>
      </c>
      <c r="M245" s="5">
        <f t="shared" si="90"/>
        <v>1.6393442622950829</v>
      </c>
      <c r="N245" s="5">
        <f t="shared" si="91"/>
        <v>158.6</v>
      </c>
      <c r="S245" s="164">
        <f t="shared" si="87"/>
        <v>0</v>
      </c>
    </row>
    <row r="246" spans="1:19" s="4" customFormat="1" ht="31.5" x14ac:dyDescent="0.25">
      <c r="A246" s="75">
        <v>50000111</v>
      </c>
      <c r="B246" s="11" t="s">
        <v>164</v>
      </c>
      <c r="C246" s="54" t="s">
        <v>981</v>
      </c>
      <c r="D246" s="10">
        <f t="shared" si="101"/>
        <v>78.333333333333343</v>
      </c>
      <c r="E246" s="100">
        <f>VLOOKUP(A246,[1]Лист1!$A$2:$O$1343,14,0)</f>
        <v>94</v>
      </c>
      <c r="F246" s="100">
        <f t="shared" si="102"/>
        <v>80</v>
      </c>
      <c r="G246" s="112">
        <f t="shared" si="103"/>
        <v>97.76</v>
      </c>
      <c r="H246" s="113"/>
      <c r="I246" s="114">
        <f t="shared" si="104"/>
        <v>96</v>
      </c>
      <c r="J246" s="115">
        <f t="shared" si="105"/>
        <v>2.1276595744680833</v>
      </c>
      <c r="K246" s="97">
        <v>80</v>
      </c>
      <c r="L246" s="98">
        <f t="shared" si="85"/>
        <v>96</v>
      </c>
      <c r="M246" s="5">
        <f t="shared" si="90"/>
        <v>2.1276595744680833</v>
      </c>
      <c r="N246" s="5">
        <f t="shared" si="91"/>
        <v>81.466666666666683</v>
      </c>
      <c r="S246" s="164">
        <f t="shared" si="87"/>
        <v>0</v>
      </c>
    </row>
    <row r="247" spans="1:19" s="4" customFormat="1" x14ac:dyDescent="0.25">
      <c r="A247" s="75">
        <v>50000102</v>
      </c>
      <c r="B247" s="11" t="s">
        <v>165</v>
      </c>
      <c r="C247" s="54" t="s">
        <v>981</v>
      </c>
      <c r="D247" s="10">
        <f t="shared" si="101"/>
        <v>100.83333333333334</v>
      </c>
      <c r="E247" s="100">
        <f>VLOOKUP(A247,[1]Лист1!$A$2:$O$1343,14,0)</f>
        <v>121</v>
      </c>
      <c r="F247" s="100">
        <f t="shared" si="102"/>
        <v>105</v>
      </c>
      <c r="G247" s="112">
        <f t="shared" si="103"/>
        <v>125.84</v>
      </c>
      <c r="H247" s="113"/>
      <c r="I247" s="114">
        <f t="shared" si="104"/>
        <v>126</v>
      </c>
      <c r="J247" s="115">
        <f t="shared" si="105"/>
        <v>4.1322314049586879</v>
      </c>
      <c r="K247" s="97">
        <v>105</v>
      </c>
      <c r="L247" s="98">
        <f t="shared" si="85"/>
        <v>126</v>
      </c>
      <c r="M247" s="5">
        <f t="shared" si="90"/>
        <v>4.1322314049586879</v>
      </c>
      <c r="N247" s="5">
        <f t="shared" si="91"/>
        <v>104.86666666666667</v>
      </c>
      <c r="S247" s="164">
        <f t="shared" si="87"/>
        <v>0</v>
      </c>
    </row>
    <row r="248" spans="1:19" s="4" customFormat="1" ht="31.5" x14ac:dyDescent="0.25">
      <c r="A248" s="75">
        <v>50000110</v>
      </c>
      <c r="B248" s="11" t="s">
        <v>166</v>
      </c>
      <c r="C248" s="54" t="s">
        <v>981</v>
      </c>
      <c r="D248" s="10">
        <f t="shared" si="101"/>
        <v>465.83333333333337</v>
      </c>
      <c r="E248" s="100">
        <f>VLOOKUP(A248,[1]Лист1!$A$2:$O$1343,14,0)</f>
        <v>559</v>
      </c>
      <c r="F248" s="100">
        <f t="shared" si="102"/>
        <v>485</v>
      </c>
      <c r="G248" s="112">
        <f t="shared" si="103"/>
        <v>581.36</v>
      </c>
      <c r="H248" s="113"/>
      <c r="I248" s="114">
        <f t="shared" ref="I248" si="106">F248*1.2</f>
        <v>582</v>
      </c>
      <c r="J248" s="115">
        <f t="shared" si="105"/>
        <v>4.1144901610017826</v>
      </c>
      <c r="K248" s="97">
        <v>485</v>
      </c>
      <c r="L248" s="98">
        <f t="shared" si="85"/>
        <v>582</v>
      </c>
      <c r="M248" s="5">
        <f t="shared" si="90"/>
        <v>4.1144901610017826</v>
      </c>
      <c r="N248" s="5">
        <f t="shared" si="91"/>
        <v>484.4666666666667</v>
      </c>
      <c r="S248" s="164">
        <f t="shared" si="87"/>
        <v>0</v>
      </c>
    </row>
    <row r="249" spans="1:19" s="4" customFormat="1" ht="31.5" x14ac:dyDescent="0.25">
      <c r="A249" s="66">
        <v>50000048</v>
      </c>
      <c r="B249" s="91" t="s">
        <v>1288</v>
      </c>
      <c r="C249" s="54" t="s">
        <v>981</v>
      </c>
      <c r="D249" s="10">
        <f t="shared" si="101"/>
        <v>151.66666666666669</v>
      </c>
      <c r="E249" s="100">
        <f>VLOOKUP(A249,[1]Лист1!$A$2:$O$1343,14,0)</f>
        <v>182</v>
      </c>
      <c r="F249" s="100">
        <f t="shared" si="102"/>
        <v>155</v>
      </c>
      <c r="G249" s="112">
        <f t="shared" si="103"/>
        <v>189.28</v>
      </c>
      <c r="H249" s="113"/>
      <c r="I249" s="114">
        <f t="shared" si="104"/>
        <v>186</v>
      </c>
      <c r="J249" s="115">
        <f t="shared" si="105"/>
        <v>2.19780219780219</v>
      </c>
      <c r="K249" s="97">
        <v>155</v>
      </c>
      <c r="L249" s="98">
        <f t="shared" si="85"/>
        <v>186</v>
      </c>
      <c r="M249" s="5">
        <f t="shared" si="90"/>
        <v>2.19780219780219</v>
      </c>
      <c r="N249" s="5">
        <f t="shared" si="91"/>
        <v>157.73333333333335</v>
      </c>
      <c r="S249" s="164">
        <f t="shared" si="87"/>
        <v>0</v>
      </c>
    </row>
    <row r="250" spans="1:19" s="4" customFormat="1" ht="31.5" x14ac:dyDescent="0.25">
      <c r="A250" s="75">
        <v>50001077</v>
      </c>
      <c r="B250" s="11" t="s">
        <v>167</v>
      </c>
      <c r="C250" s="54" t="s">
        <v>981</v>
      </c>
      <c r="D250" s="10">
        <f t="shared" si="101"/>
        <v>257.5</v>
      </c>
      <c r="E250" s="100">
        <f>VLOOKUP(A250,[1]Лист1!$A$2:$O$1343,14,0)</f>
        <v>309</v>
      </c>
      <c r="F250" s="100">
        <f t="shared" si="102"/>
        <v>265</v>
      </c>
      <c r="G250" s="112">
        <f t="shared" si="103"/>
        <v>321.36</v>
      </c>
      <c r="H250" s="113"/>
      <c r="I250" s="114">
        <f t="shared" si="104"/>
        <v>318</v>
      </c>
      <c r="J250" s="115">
        <f t="shared" si="105"/>
        <v>2.9126213592232943</v>
      </c>
      <c r="K250" s="97">
        <v>265</v>
      </c>
      <c r="L250" s="98">
        <f t="shared" si="85"/>
        <v>318</v>
      </c>
      <c r="M250" s="5">
        <f t="shared" si="90"/>
        <v>2.9126213592232943</v>
      </c>
      <c r="N250" s="5">
        <f t="shared" si="91"/>
        <v>267.8</v>
      </c>
      <c r="S250" s="164">
        <f t="shared" si="87"/>
        <v>0</v>
      </c>
    </row>
    <row r="251" spans="1:19" ht="31.5" x14ac:dyDescent="0.25">
      <c r="A251" s="122">
        <v>50001317</v>
      </c>
      <c r="B251" s="30" t="s">
        <v>168</v>
      </c>
      <c r="C251" s="61" t="s">
        <v>981</v>
      </c>
      <c r="D251" s="10">
        <f t="shared" si="101"/>
        <v>214.16666666666669</v>
      </c>
      <c r="E251" s="100">
        <f>VLOOKUP(A251,[1]Лист1!$A$2:$O$1343,14,0)</f>
        <v>257</v>
      </c>
      <c r="F251" s="100">
        <f t="shared" si="102"/>
        <v>220</v>
      </c>
      <c r="G251" s="112">
        <f t="shared" si="103"/>
        <v>267.28000000000003</v>
      </c>
      <c r="H251" s="113"/>
      <c r="I251" s="114">
        <f t="shared" si="104"/>
        <v>264</v>
      </c>
      <c r="J251" s="115">
        <f t="shared" si="105"/>
        <v>2.7237354085603016</v>
      </c>
      <c r="K251" s="97">
        <v>220</v>
      </c>
      <c r="L251" s="98">
        <f t="shared" si="85"/>
        <v>264</v>
      </c>
      <c r="M251" s="5">
        <f t="shared" si="90"/>
        <v>2.7237354085603016</v>
      </c>
      <c r="N251" s="5">
        <f t="shared" si="91"/>
        <v>222.73333333333335</v>
      </c>
      <c r="S251" s="164">
        <f t="shared" si="87"/>
        <v>0</v>
      </c>
    </row>
    <row r="252" spans="1:19" ht="31.5" x14ac:dyDescent="0.25">
      <c r="A252" s="122">
        <v>50001318</v>
      </c>
      <c r="B252" s="30" t="s">
        <v>169</v>
      </c>
      <c r="C252" s="61" t="s">
        <v>981</v>
      </c>
      <c r="D252" s="10">
        <f t="shared" si="101"/>
        <v>130.83333333333334</v>
      </c>
      <c r="E252" s="100">
        <f>VLOOKUP(A252,[1]Лист1!$A$2:$O$1343,14,0)</f>
        <v>157</v>
      </c>
      <c r="F252" s="100">
        <f t="shared" si="102"/>
        <v>135</v>
      </c>
      <c r="G252" s="112">
        <f t="shared" si="103"/>
        <v>163.28</v>
      </c>
      <c r="H252" s="113"/>
      <c r="I252" s="114">
        <f t="shared" si="104"/>
        <v>162</v>
      </c>
      <c r="J252" s="115">
        <f t="shared" si="105"/>
        <v>3.1847133757961785</v>
      </c>
      <c r="K252" s="97">
        <v>135</v>
      </c>
      <c r="L252" s="98">
        <f t="shared" si="85"/>
        <v>162</v>
      </c>
      <c r="M252" s="5">
        <f t="shared" si="90"/>
        <v>3.1847133757961785</v>
      </c>
      <c r="N252" s="5">
        <f t="shared" si="91"/>
        <v>136.06666666666669</v>
      </c>
      <c r="S252" s="164">
        <f t="shared" si="87"/>
        <v>0</v>
      </c>
    </row>
    <row r="253" spans="1:19" ht="47.25" x14ac:dyDescent="0.25">
      <c r="A253" s="75">
        <v>50001072</v>
      </c>
      <c r="B253" s="11" t="s">
        <v>170</v>
      </c>
      <c r="C253" s="54" t="s">
        <v>985</v>
      </c>
      <c r="D253" s="10">
        <f t="shared" si="101"/>
        <v>1025</v>
      </c>
      <c r="E253" s="100">
        <f>VLOOKUP(A253,[1]Лист1!$A$2:$O$1343,14,0)</f>
        <v>1230</v>
      </c>
      <c r="F253" s="100">
        <f t="shared" si="102"/>
        <v>1065</v>
      </c>
      <c r="G253" s="112">
        <f t="shared" si="103"/>
        <v>1279.2</v>
      </c>
      <c r="H253" s="113"/>
      <c r="I253" s="114">
        <f t="shared" si="104"/>
        <v>1278</v>
      </c>
      <c r="J253" s="115">
        <f t="shared" si="105"/>
        <v>3.9024390243902474</v>
      </c>
      <c r="K253" s="97">
        <v>1065</v>
      </c>
      <c r="L253" s="98">
        <f t="shared" si="85"/>
        <v>1278</v>
      </c>
      <c r="M253" s="5">
        <f t="shared" si="90"/>
        <v>3.9024390243902474</v>
      </c>
      <c r="N253" s="5">
        <f t="shared" si="91"/>
        <v>1066</v>
      </c>
      <c r="S253" s="164">
        <f t="shared" si="87"/>
        <v>0</v>
      </c>
    </row>
    <row r="254" spans="1:19" x14ac:dyDescent="0.25">
      <c r="A254" s="221" t="s">
        <v>1028</v>
      </c>
      <c r="B254" s="222"/>
      <c r="C254" s="222"/>
      <c r="D254" s="222"/>
      <c r="E254" s="222"/>
      <c r="F254" s="222"/>
      <c r="G254" s="222"/>
      <c r="H254" s="222"/>
      <c r="I254" s="223"/>
      <c r="J254" s="116"/>
      <c r="K254" s="97">
        <f t="shared" si="89"/>
        <v>0</v>
      </c>
      <c r="L254" s="98">
        <f t="shared" si="85"/>
        <v>0</v>
      </c>
      <c r="M254" s="5" t="e">
        <f t="shared" si="90"/>
        <v>#DIV/0!</v>
      </c>
      <c r="N254" s="5">
        <f t="shared" si="91"/>
        <v>0</v>
      </c>
      <c r="S254" s="164">
        <f t="shared" si="87"/>
        <v>0</v>
      </c>
    </row>
    <row r="255" spans="1:19" s="13" customFormat="1" ht="63" x14ac:dyDescent="0.25">
      <c r="A255" s="75">
        <v>50001078</v>
      </c>
      <c r="B255" s="91" t="s">
        <v>1289</v>
      </c>
      <c r="C255" s="54" t="s">
        <v>985</v>
      </c>
      <c r="D255" s="10">
        <f t="shared" ref="D255:D272" si="107">E255/1.2</f>
        <v>254.16666666666669</v>
      </c>
      <c r="E255" s="100">
        <f>VLOOKUP(A255,[1]Лист1!$A$2:$O$1343,14,0)</f>
        <v>305</v>
      </c>
      <c r="F255" s="100">
        <f t="shared" ref="F255:F272" si="108">K255</f>
        <v>260</v>
      </c>
      <c r="G255" s="112">
        <f t="shared" ref="G255:G272" si="109">E255*$H$11</f>
        <v>317.2</v>
      </c>
      <c r="H255" s="113"/>
      <c r="I255" s="114">
        <f t="shared" ref="I255:I272" si="110">F255*1.2</f>
        <v>312</v>
      </c>
      <c r="J255" s="115">
        <f t="shared" ref="J255:J272" si="111">I255/E255*100-100</f>
        <v>2.2950819672131075</v>
      </c>
      <c r="K255" s="97">
        <v>260</v>
      </c>
      <c r="L255" s="98">
        <f t="shared" si="85"/>
        <v>312</v>
      </c>
      <c r="M255" s="5">
        <f t="shared" si="90"/>
        <v>2.2950819672131075</v>
      </c>
      <c r="N255" s="5">
        <f t="shared" si="91"/>
        <v>264.33333333333337</v>
      </c>
      <c r="S255" s="164">
        <f t="shared" si="87"/>
        <v>0</v>
      </c>
    </row>
    <row r="256" spans="1:19" s="13" customFormat="1" ht="63" x14ac:dyDescent="0.25">
      <c r="A256" s="75">
        <v>50001079</v>
      </c>
      <c r="B256" s="91" t="s">
        <v>1290</v>
      </c>
      <c r="C256" s="54" t="s">
        <v>981</v>
      </c>
      <c r="D256" s="10">
        <f t="shared" si="107"/>
        <v>240</v>
      </c>
      <c r="E256" s="100">
        <f>VLOOKUP(A256,[1]Лист1!$A$2:$O$1343,14,0)</f>
        <v>288</v>
      </c>
      <c r="F256" s="100">
        <f t="shared" si="108"/>
        <v>250</v>
      </c>
      <c r="G256" s="112">
        <f t="shared" si="109"/>
        <v>299.52</v>
      </c>
      <c r="H256" s="113"/>
      <c r="I256" s="114">
        <f t="shared" si="110"/>
        <v>300</v>
      </c>
      <c r="J256" s="115">
        <f t="shared" si="111"/>
        <v>4.1666666666666714</v>
      </c>
      <c r="K256" s="97">
        <v>250</v>
      </c>
      <c r="L256" s="98">
        <f t="shared" si="85"/>
        <v>300</v>
      </c>
      <c r="M256" s="5">
        <f t="shared" si="90"/>
        <v>4.1666666666666714</v>
      </c>
      <c r="N256" s="5">
        <f t="shared" si="91"/>
        <v>249.60000000000002</v>
      </c>
      <c r="S256" s="164">
        <f t="shared" si="87"/>
        <v>0</v>
      </c>
    </row>
    <row r="257" spans="1:19" s="13" customFormat="1" ht="47.25" x14ac:dyDescent="0.25">
      <c r="A257" s="75">
        <v>50000049</v>
      </c>
      <c r="B257" s="91" t="s">
        <v>1227</v>
      </c>
      <c r="C257" s="54" t="s">
        <v>981</v>
      </c>
      <c r="D257" s="10">
        <f t="shared" si="107"/>
        <v>83.333333333333343</v>
      </c>
      <c r="E257" s="100">
        <f>VLOOKUP(A257,[1]Лист1!$A$2:$O$1343,14,0)</f>
        <v>100</v>
      </c>
      <c r="F257" s="100">
        <f t="shared" si="108"/>
        <v>85</v>
      </c>
      <c r="G257" s="112">
        <f t="shared" si="109"/>
        <v>104</v>
      </c>
      <c r="H257" s="113"/>
      <c r="I257" s="114">
        <f t="shared" si="110"/>
        <v>102</v>
      </c>
      <c r="J257" s="115">
        <f t="shared" si="111"/>
        <v>2</v>
      </c>
      <c r="K257" s="97">
        <v>85</v>
      </c>
      <c r="L257" s="98">
        <f t="shared" si="85"/>
        <v>102</v>
      </c>
      <c r="M257" s="5">
        <f t="shared" si="90"/>
        <v>2</v>
      </c>
      <c r="N257" s="5">
        <f t="shared" si="91"/>
        <v>86.666666666666686</v>
      </c>
      <c r="S257" s="164">
        <f t="shared" si="87"/>
        <v>0</v>
      </c>
    </row>
    <row r="258" spans="1:19" s="13" customFormat="1" ht="47.25" x14ac:dyDescent="0.25">
      <c r="A258" s="75">
        <v>50001122</v>
      </c>
      <c r="B258" s="91" t="s">
        <v>1291</v>
      </c>
      <c r="C258" s="54" t="s">
        <v>981</v>
      </c>
      <c r="D258" s="10">
        <f t="shared" si="107"/>
        <v>450</v>
      </c>
      <c r="E258" s="100">
        <f>VLOOKUP(A258,[1]Лист1!$A$2:$O$1343,14,0)</f>
        <v>540</v>
      </c>
      <c r="F258" s="100">
        <f t="shared" si="108"/>
        <v>465</v>
      </c>
      <c r="G258" s="112">
        <f t="shared" si="109"/>
        <v>561.6</v>
      </c>
      <c r="H258" s="113"/>
      <c r="I258" s="114">
        <f t="shared" si="110"/>
        <v>558</v>
      </c>
      <c r="J258" s="115">
        <f t="shared" si="111"/>
        <v>3.3333333333333428</v>
      </c>
      <c r="K258" s="97">
        <v>465</v>
      </c>
      <c r="L258" s="98">
        <f t="shared" si="85"/>
        <v>558</v>
      </c>
      <c r="M258" s="5">
        <f t="shared" si="90"/>
        <v>3.3333333333333428</v>
      </c>
      <c r="N258" s="5">
        <f t="shared" si="91"/>
        <v>468</v>
      </c>
      <c r="S258" s="164">
        <f t="shared" si="87"/>
        <v>0</v>
      </c>
    </row>
    <row r="259" spans="1:19" s="4" customFormat="1" ht="47.25" x14ac:dyDescent="0.25">
      <c r="A259" s="75">
        <v>50000050</v>
      </c>
      <c r="B259" s="91" t="s">
        <v>1292</v>
      </c>
      <c r="C259" s="54" t="s">
        <v>981</v>
      </c>
      <c r="D259" s="10">
        <f t="shared" si="107"/>
        <v>85</v>
      </c>
      <c r="E259" s="100">
        <f>VLOOKUP(A259,[1]Лист1!$A$2:$O$1343,14,0)</f>
        <v>102</v>
      </c>
      <c r="F259" s="100">
        <f t="shared" si="108"/>
        <v>85</v>
      </c>
      <c r="G259" s="112">
        <f t="shared" si="109"/>
        <v>106.08</v>
      </c>
      <c r="H259" s="113"/>
      <c r="I259" s="114">
        <f t="shared" si="110"/>
        <v>102</v>
      </c>
      <c r="J259" s="115">
        <f t="shared" si="111"/>
        <v>0</v>
      </c>
      <c r="K259" s="97">
        <v>85</v>
      </c>
      <c r="L259" s="98">
        <f t="shared" si="85"/>
        <v>102</v>
      </c>
      <c r="M259" s="5">
        <f t="shared" si="90"/>
        <v>0</v>
      </c>
      <c r="N259" s="5">
        <f t="shared" si="91"/>
        <v>88.4</v>
      </c>
      <c r="S259" s="164">
        <f t="shared" si="87"/>
        <v>0</v>
      </c>
    </row>
    <row r="260" spans="1:19" s="4" customFormat="1" x14ac:dyDescent="0.25">
      <c r="A260" s="75">
        <v>50001126</v>
      </c>
      <c r="B260" s="11" t="s">
        <v>171</v>
      </c>
      <c r="C260" s="54" t="s">
        <v>985</v>
      </c>
      <c r="D260" s="10">
        <f t="shared" si="107"/>
        <v>641.66666666666674</v>
      </c>
      <c r="E260" s="100">
        <f>VLOOKUP(A260,[1]Лист1!$A$2:$O$1343,14,0)</f>
        <v>770</v>
      </c>
      <c r="F260" s="100">
        <f t="shared" si="108"/>
        <v>665</v>
      </c>
      <c r="G260" s="112">
        <f t="shared" si="109"/>
        <v>800.80000000000007</v>
      </c>
      <c r="H260" s="113"/>
      <c r="I260" s="114">
        <f t="shared" si="110"/>
        <v>798</v>
      </c>
      <c r="J260" s="115">
        <f t="shared" si="111"/>
        <v>3.6363636363636402</v>
      </c>
      <c r="K260" s="97">
        <v>665</v>
      </c>
      <c r="L260" s="98">
        <f t="shared" si="85"/>
        <v>798</v>
      </c>
      <c r="M260" s="5">
        <f t="shared" si="90"/>
        <v>3.6363636363636402</v>
      </c>
      <c r="N260" s="5">
        <f t="shared" si="91"/>
        <v>667.33333333333348</v>
      </c>
      <c r="S260" s="164">
        <f t="shared" si="87"/>
        <v>0</v>
      </c>
    </row>
    <row r="261" spans="1:19" s="5" customFormat="1" ht="39.75" customHeight="1" x14ac:dyDescent="0.25">
      <c r="A261" s="75">
        <v>50001134</v>
      </c>
      <c r="B261" s="11" t="s">
        <v>172</v>
      </c>
      <c r="C261" s="54" t="s">
        <v>981</v>
      </c>
      <c r="D261" s="10">
        <f t="shared" si="107"/>
        <v>83.333333333333343</v>
      </c>
      <c r="E261" s="100">
        <f>VLOOKUP(A261,[1]Лист1!$A$2:$O$1343,14,0)</f>
        <v>100</v>
      </c>
      <c r="F261" s="100">
        <f t="shared" si="108"/>
        <v>85</v>
      </c>
      <c r="G261" s="112">
        <f t="shared" si="109"/>
        <v>104</v>
      </c>
      <c r="H261" s="113"/>
      <c r="I261" s="114">
        <f t="shared" si="110"/>
        <v>102</v>
      </c>
      <c r="J261" s="115">
        <f t="shared" si="111"/>
        <v>2</v>
      </c>
      <c r="K261" s="97">
        <v>85</v>
      </c>
      <c r="L261" s="98">
        <f t="shared" si="85"/>
        <v>102</v>
      </c>
      <c r="M261" s="5">
        <f t="shared" si="90"/>
        <v>2</v>
      </c>
      <c r="N261" s="5">
        <f t="shared" si="91"/>
        <v>86.666666666666686</v>
      </c>
      <c r="S261" s="164">
        <f t="shared" si="87"/>
        <v>0</v>
      </c>
    </row>
    <row r="262" spans="1:19" ht="31.5" x14ac:dyDescent="0.25">
      <c r="A262" s="75">
        <v>50001139</v>
      </c>
      <c r="B262" s="11" t="s">
        <v>173</v>
      </c>
      <c r="C262" s="54" t="s">
        <v>981</v>
      </c>
      <c r="D262" s="10">
        <f t="shared" si="107"/>
        <v>83.333333333333343</v>
      </c>
      <c r="E262" s="100">
        <f>VLOOKUP(A262,[1]Лист1!$A$2:$O$1343,14,0)</f>
        <v>100</v>
      </c>
      <c r="F262" s="100">
        <f t="shared" si="108"/>
        <v>85</v>
      </c>
      <c r="G262" s="112">
        <f t="shared" si="109"/>
        <v>104</v>
      </c>
      <c r="H262" s="113"/>
      <c r="I262" s="114">
        <f t="shared" si="110"/>
        <v>102</v>
      </c>
      <c r="J262" s="115">
        <f t="shared" si="111"/>
        <v>2</v>
      </c>
      <c r="K262" s="97">
        <v>85</v>
      </c>
      <c r="L262" s="98">
        <f t="shared" si="85"/>
        <v>102</v>
      </c>
      <c r="M262" s="5">
        <f t="shared" si="90"/>
        <v>2</v>
      </c>
      <c r="N262" s="5">
        <f t="shared" si="91"/>
        <v>86.666666666666686</v>
      </c>
      <c r="S262" s="164">
        <f t="shared" si="87"/>
        <v>0</v>
      </c>
    </row>
    <row r="263" spans="1:19" ht="31.5" x14ac:dyDescent="0.25">
      <c r="A263" s="75">
        <v>50001135</v>
      </c>
      <c r="B263" s="11" t="s">
        <v>174</v>
      </c>
      <c r="C263" s="54" t="s">
        <v>981</v>
      </c>
      <c r="D263" s="10">
        <f t="shared" si="107"/>
        <v>90.833333333333343</v>
      </c>
      <c r="E263" s="100">
        <f>VLOOKUP(A263,[1]Лист1!$A$2:$O$1343,14,0)</f>
        <v>109</v>
      </c>
      <c r="F263" s="100">
        <f t="shared" si="108"/>
        <v>95</v>
      </c>
      <c r="G263" s="112">
        <f t="shared" si="109"/>
        <v>113.36</v>
      </c>
      <c r="H263" s="113"/>
      <c r="I263" s="114">
        <f t="shared" si="110"/>
        <v>114</v>
      </c>
      <c r="J263" s="115">
        <f t="shared" si="111"/>
        <v>4.5871559633027488</v>
      </c>
      <c r="K263" s="97">
        <v>95</v>
      </c>
      <c r="L263" s="98">
        <f t="shared" si="85"/>
        <v>114</v>
      </c>
      <c r="M263" s="5">
        <f t="shared" si="90"/>
        <v>4.5871559633027488</v>
      </c>
      <c r="N263" s="5">
        <f t="shared" si="91"/>
        <v>94.466666666666683</v>
      </c>
      <c r="S263" s="164">
        <f t="shared" si="87"/>
        <v>0</v>
      </c>
    </row>
    <row r="264" spans="1:19" ht="47.25" x14ac:dyDescent="0.25">
      <c r="A264" s="75">
        <v>50001082</v>
      </c>
      <c r="B264" s="11" t="s">
        <v>175</v>
      </c>
      <c r="C264" s="54" t="s">
        <v>981</v>
      </c>
      <c r="D264" s="10">
        <f t="shared" si="107"/>
        <v>208.33333333333334</v>
      </c>
      <c r="E264" s="100">
        <f>VLOOKUP(A264,[1]Лист1!$A$2:$O$1343,14,0)</f>
        <v>250</v>
      </c>
      <c r="F264" s="100">
        <f t="shared" si="108"/>
        <v>215</v>
      </c>
      <c r="G264" s="112">
        <f t="shared" si="109"/>
        <v>260</v>
      </c>
      <c r="H264" s="113"/>
      <c r="I264" s="114">
        <f t="shared" si="110"/>
        <v>258</v>
      </c>
      <c r="J264" s="115">
        <f t="shared" si="111"/>
        <v>3.2000000000000028</v>
      </c>
      <c r="K264" s="97">
        <v>215</v>
      </c>
      <c r="L264" s="98">
        <f t="shared" si="85"/>
        <v>258</v>
      </c>
      <c r="M264" s="5">
        <f t="shared" si="90"/>
        <v>3.2000000000000028</v>
      </c>
      <c r="N264" s="5">
        <f t="shared" si="91"/>
        <v>216.66666666666669</v>
      </c>
      <c r="S264" s="164">
        <f t="shared" si="87"/>
        <v>0</v>
      </c>
    </row>
    <row r="265" spans="1:19" ht="34.5" customHeight="1" x14ac:dyDescent="0.25">
      <c r="A265" s="75">
        <v>50001083</v>
      </c>
      <c r="B265" s="11" t="s">
        <v>176</v>
      </c>
      <c r="C265" s="54" t="s">
        <v>981</v>
      </c>
      <c r="D265" s="10">
        <f t="shared" si="107"/>
        <v>254.16666666666669</v>
      </c>
      <c r="E265" s="100">
        <f>VLOOKUP(A265,[1]Лист1!$A$2:$O$1343,14,0)</f>
        <v>305</v>
      </c>
      <c r="F265" s="100">
        <f t="shared" si="108"/>
        <v>265</v>
      </c>
      <c r="G265" s="112">
        <f t="shared" si="109"/>
        <v>317.2</v>
      </c>
      <c r="H265" s="113"/>
      <c r="I265" s="114">
        <f t="shared" si="110"/>
        <v>318</v>
      </c>
      <c r="J265" s="115">
        <f t="shared" si="111"/>
        <v>4.2622950819672099</v>
      </c>
      <c r="K265" s="97">
        <v>265</v>
      </c>
      <c r="L265" s="98">
        <f t="shared" si="85"/>
        <v>318</v>
      </c>
      <c r="M265" s="5">
        <f t="shared" si="90"/>
        <v>4.2622950819672099</v>
      </c>
      <c r="N265" s="5">
        <f t="shared" si="91"/>
        <v>264.33333333333337</v>
      </c>
      <c r="S265" s="164">
        <f t="shared" si="87"/>
        <v>0</v>
      </c>
    </row>
    <row r="266" spans="1:19" ht="31.5" x14ac:dyDescent="0.25">
      <c r="A266" s="75">
        <v>50001088</v>
      </c>
      <c r="B266" s="11" t="s">
        <v>177</v>
      </c>
      <c r="C266" s="54" t="s">
        <v>981</v>
      </c>
      <c r="D266" s="10">
        <f t="shared" si="107"/>
        <v>497.5</v>
      </c>
      <c r="E266" s="100">
        <f>VLOOKUP(A266,[1]Лист1!$A$2:$O$1343,14,0)</f>
        <v>597</v>
      </c>
      <c r="F266" s="100">
        <f t="shared" si="108"/>
        <v>515</v>
      </c>
      <c r="G266" s="112">
        <f t="shared" si="109"/>
        <v>620.88</v>
      </c>
      <c r="H266" s="113"/>
      <c r="I266" s="114">
        <f t="shared" si="110"/>
        <v>618</v>
      </c>
      <c r="J266" s="115">
        <f t="shared" si="111"/>
        <v>3.517587939698501</v>
      </c>
      <c r="K266" s="97">
        <v>515</v>
      </c>
      <c r="L266" s="98">
        <f t="shared" si="85"/>
        <v>618</v>
      </c>
      <c r="M266" s="5">
        <f t="shared" si="90"/>
        <v>3.517587939698501</v>
      </c>
      <c r="N266" s="5">
        <f t="shared" si="91"/>
        <v>517.4</v>
      </c>
      <c r="S266" s="164">
        <f t="shared" si="87"/>
        <v>0</v>
      </c>
    </row>
    <row r="267" spans="1:19" ht="31.5" x14ac:dyDescent="0.25">
      <c r="A267" s="75">
        <v>50000140</v>
      </c>
      <c r="B267" s="11" t="s">
        <v>178</v>
      </c>
      <c r="C267" s="54" t="s">
        <v>985</v>
      </c>
      <c r="D267" s="10">
        <f t="shared" si="107"/>
        <v>455</v>
      </c>
      <c r="E267" s="100">
        <f>VLOOKUP(A267,[1]Лист1!$A$2:$O$1343,14,0)</f>
        <v>546</v>
      </c>
      <c r="F267" s="100">
        <f t="shared" si="108"/>
        <v>470</v>
      </c>
      <c r="G267" s="112">
        <f t="shared" si="109"/>
        <v>567.84</v>
      </c>
      <c r="H267" s="113"/>
      <c r="I267" s="114">
        <f t="shared" si="110"/>
        <v>564</v>
      </c>
      <c r="J267" s="115">
        <f t="shared" si="111"/>
        <v>3.2967032967033134</v>
      </c>
      <c r="K267" s="97">
        <v>470</v>
      </c>
      <c r="L267" s="98">
        <f t="shared" si="85"/>
        <v>564</v>
      </c>
      <c r="M267" s="5">
        <f t="shared" si="90"/>
        <v>3.2967032967033134</v>
      </c>
      <c r="N267" s="5">
        <f t="shared" si="91"/>
        <v>473.2</v>
      </c>
      <c r="S267" s="164">
        <f t="shared" si="87"/>
        <v>0</v>
      </c>
    </row>
    <row r="268" spans="1:19" s="5" customFormat="1" ht="18" customHeight="1" x14ac:dyDescent="0.25">
      <c r="A268" s="75">
        <v>50001133</v>
      </c>
      <c r="B268" s="11" t="s">
        <v>179</v>
      </c>
      <c r="C268" s="54" t="s">
        <v>981</v>
      </c>
      <c r="D268" s="10">
        <f t="shared" si="107"/>
        <v>1245</v>
      </c>
      <c r="E268" s="100">
        <f>VLOOKUP(A268,[1]Лист1!$A$2:$O$1343,14,0)</f>
        <v>1494</v>
      </c>
      <c r="F268" s="100">
        <f t="shared" si="108"/>
        <v>1295</v>
      </c>
      <c r="G268" s="112">
        <f t="shared" si="109"/>
        <v>1553.76</v>
      </c>
      <c r="H268" s="113"/>
      <c r="I268" s="114">
        <f t="shared" si="110"/>
        <v>1554</v>
      </c>
      <c r="J268" s="115">
        <f t="shared" si="111"/>
        <v>4.0160642570281198</v>
      </c>
      <c r="K268" s="97">
        <v>1295</v>
      </c>
      <c r="L268" s="98">
        <f t="shared" si="85"/>
        <v>1554</v>
      </c>
      <c r="M268" s="5">
        <f t="shared" si="90"/>
        <v>4.0160642570281198</v>
      </c>
      <c r="N268" s="5">
        <f t="shared" si="91"/>
        <v>1294.8</v>
      </c>
      <c r="S268" s="164">
        <f t="shared" si="87"/>
        <v>0</v>
      </c>
    </row>
    <row r="269" spans="1:19" s="5" customFormat="1" x14ac:dyDescent="0.25">
      <c r="A269" s="74">
        <v>50000174</v>
      </c>
      <c r="B269" s="21" t="s">
        <v>180</v>
      </c>
      <c r="C269" s="60" t="s">
        <v>985</v>
      </c>
      <c r="D269" s="10">
        <f t="shared" si="107"/>
        <v>586.66666666666674</v>
      </c>
      <c r="E269" s="100">
        <f>VLOOKUP(A269,[1]Лист1!$A$2:$O$1343,14,0)</f>
        <v>704</v>
      </c>
      <c r="F269" s="100">
        <f t="shared" si="108"/>
        <v>610</v>
      </c>
      <c r="G269" s="112">
        <f t="shared" si="109"/>
        <v>732.16000000000008</v>
      </c>
      <c r="H269" s="113"/>
      <c r="I269" s="114">
        <f t="shared" si="110"/>
        <v>732</v>
      </c>
      <c r="J269" s="115">
        <f t="shared" si="111"/>
        <v>3.9772727272727337</v>
      </c>
      <c r="K269" s="97">
        <v>610</v>
      </c>
      <c r="L269" s="98">
        <f t="shared" si="85"/>
        <v>732</v>
      </c>
      <c r="M269" s="5">
        <f t="shared" si="90"/>
        <v>3.9772727272727337</v>
      </c>
      <c r="N269" s="5">
        <f t="shared" si="91"/>
        <v>610.13333333333344</v>
      </c>
      <c r="S269" s="164">
        <f t="shared" si="87"/>
        <v>0</v>
      </c>
    </row>
    <row r="270" spans="1:19" s="5" customFormat="1" ht="42.75" x14ac:dyDescent="0.25">
      <c r="A270" s="74">
        <v>50001329</v>
      </c>
      <c r="B270" s="92" t="s">
        <v>1293</v>
      </c>
      <c r="C270" s="60" t="s">
        <v>985</v>
      </c>
      <c r="D270" s="10">
        <f t="shared" si="107"/>
        <v>524.16666666666674</v>
      </c>
      <c r="E270" s="100">
        <f>VLOOKUP(A270,[1]Лист1!$A$2:$O$1343,14,0)</f>
        <v>629</v>
      </c>
      <c r="F270" s="100">
        <f t="shared" si="108"/>
        <v>565</v>
      </c>
      <c r="G270" s="112">
        <f t="shared" si="109"/>
        <v>654.16</v>
      </c>
      <c r="H270" s="113"/>
      <c r="I270" s="114">
        <f t="shared" si="110"/>
        <v>678</v>
      </c>
      <c r="J270" s="115">
        <f t="shared" si="111"/>
        <v>7.790143084260734</v>
      </c>
      <c r="K270" s="97">
        <v>565</v>
      </c>
      <c r="L270" s="98">
        <f t="shared" si="85"/>
        <v>678</v>
      </c>
      <c r="M270" s="5">
        <f t="shared" si="90"/>
        <v>7.790143084260734</v>
      </c>
      <c r="N270" s="5">
        <f t="shared" si="91"/>
        <v>545.13333333333344</v>
      </c>
      <c r="S270" s="164">
        <f t="shared" si="87"/>
        <v>0</v>
      </c>
    </row>
    <row r="271" spans="1:19" s="5" customFormat="1" ht="42.75" x14ac:dyDescent="0.25">
      <c r="A271" s="74">
        <v>50000051</v>
      </c>
      <c r="B271" s="92" t="s">
        <v>1294</v>
      </c>
      <c r="C271" s="60" t="s">
        <v>985</v>
      </c>
      <c r="D271" s="10">
        <f t="shared" si="107"/>
        <v>105.83333333333334</v>
      </c>
      <c r="E271" s="100">
        <f>VLOOKUP(A271,[1]Лист1!$A$2:$O$1343,14,0)</f>
        <v>127</v>
      </c>
      <c r="F271" s="100">
        <f t="shared" si="108"/>
        <v>110</v>
      </c>
      <c r="G271" s="112">
        <f t="shared" si="109"/>
        <v>132.08000000000001</v>
      </c>
      <c r="H271" s="113"/>
      <c r="I271" s="114">
        <f t="shared" si="110"/>
        <v>132</v>
      </c>
      <c r="J271" s="115">
        <f t="shared" si="111"/>
        <v>3.9370078740157339</v>
      </c>
      <c r="K271" s="97">
        <v>110</v>
      </c>
      <c r="L271" s="98">
        <f t="shared" si="85"/>
        <v>132</v>
      </c>
      <c r="M271" s="5">
        <f t="shared" si="90"/>
        <v>3.9370078740157339</v>
      </c>
      <c r="N271" s="5">
        <f t="shared" si="91"/>
        <v>110.06666666666668</v>
      </c>
      <c r="S271" s="164">
        <f t="shared" ref="S271:S334" si="112">(ROUND(F271,2)*1.2)-ROUND(I271,2)</f>
        <v>0</v>
      </c>
    </row>
    <row r="272" spans="1:19" s="5" customFormat="1" ht="28.5" x14ac:dyDescent="0.25">
      <c r="A272" s="74">
        <v>50000052</v>
      </c>
      <c r="B272" s="92" t="s">
        <v>1295</v>
      </c>
      <c r="C272" s="60" t="s">
        <v>985</v>
      </c>
      <c r="D272" s="10">
        <f t="shared" si="107"/>
        <v>83.333333333333343</v>
      </c>
      <c r="E272" s="100">
        <f>VLOOKUP(A272,[1]Лист1!$A$2:$O$1343,14,0)</f>
        <v>100</v>
      </c>
      <c r="F272" s="100">
        <f t="shared" si="108"/>
        <v>85</v>
      </c>
      <c r="G272" s="112">
        <f t="shared" si="109"/>
        <v>104</v>
      </c>
      <c r="H272" s="113"/>
      <c r="I272" s="114">
        <f t="shared" si="110"/>
        <v>102</v>
      </c>
      <c r="J272" s="115">
        <f t="shared" si="111"/>
        <v>2</v>
      </c>
      <c r="K272" s="97">
        <v>85</v>
      </c>
      <c r="L272" s="98">
        <f t="shared" si="85"/>
        <v>102</v>
      </c>
      <c r="M272" s="5">
        <f t="shared" si="90"/>
        <v>2</v>
      </c>
      <c r="N272" s="5">
        <f t="shared" si="91"/>
        <v>86.666666666666686</v>
      </c>
      <c r="S272" s="164">
        <f t="shared" si="112"/>
        <v>0</v>
      </c>
    </row>
    <row r="273" spans="1:19" s="4" customFormat="1" x14ac:dyDescent="0.25">
      <c r="A273" s="221" t="s">
        <v>1029</v>
      </c>
      <c r="B273" s="222"/>
      <c r="C273" s="222"/>
      <c r="D273" s="222"/>
      <c r="E273" s="222"/>
      <c r="F273" s="222"/>
      <c r="G273" s="222"/>
      <c r="H273" s="222"/>
      <c r="I273" s="223"/>
      <c r="J273" s="116"/>
      <c r="K273" s="97">
        <f t="shared" ref="K273:K334" si="113">F273</f>
        <v>0</v>
      </c>
      <c r="L273" s="98">
        <f t="shared" ref="L273:L335" si="114">K273*1.2</f>
        <v>0</v>
      </c>
      <c r="M273" s="5" t="e">
        <f t="shared" si="90"/>
        <v>#DIV/0!</v>
      </c>
      <c r="N273" s="5">
        <f t="shared" si="91"/>
        <v>0</v>
      </c>
      <c r="S273" s="164">
        <f t="shared" si="112"/>
        <v>0</v>
      </c>
    </row>
    <row r="274" spans="1:19" s="13" customFormat="1" ht="31.5" x14ac:dyDescent="0.25">
      <c r="A274" s="75">
        <v>50000224</v>
      </c>
      <c r="B274" s="11" t="s">
        <v>181</v>
      </c>
      <c r="C274" s="54" t="s">
        <v>981</v>
      </c>
      <c r="D274" s="10">
        <f t="shared" ref="D274:D277" si="115">E274/1.2</f>
        <v>62.5</v>
      </c>
      <c r="E274" s="100">
        <f>VLOOKUP(A274,[1]Лист1!$A$2:$O$1343,14,0)</f>
        <v>75</v>
      </c>
      <c r="F274" s="100">
        <f>K274</f>
        <v>65</v>
      </c>
      <c r="G274" s="112">
        <f>E274*$H$11</f>
        <v>78</v>
      </c>
      <c r="H274" s="113"/>
      <c r="I274" s="114">
        <f t="shared" ref="I274:I277" si="116">F274*1.2</f>
        <v>78</v>
      </c>
      <c r="J274" s="115">
        <f>I274/E274*100-100</f>
        <v>4</v>
      </c>
      <c r="K274" s="97">
        <v>65</v>
      </c>
      <c r="L274" s="98">
        <f t="shared" si="114"/>
        <v>78</v>
      </c>
      <c r="M274" s="5">
        <f t="shared" si="90"/>
        <v>4</v>
      </c>
      <c r="N274" s="5">
        <f t="shared" si="91"/>
        <v>65</v>
      </c>
      <c r="S274" s="164">
        <f t="shared" si="112"/>
        <v>0</v>
      </c>
    </row>
    <row r="275" spans="1:19" s="4" customFormat="1" ht="31.5" x14ac:dyDescent="0.25">
      <c r="A275" s="75">
        <v>50000225</v>
      </c>
      <c r="B275" s="11" t="s">
        <v>182</v>
      </c>
      <c r="C275" s="54" t="s">
        <v>981</v>
      </c>
      <c r="D275" s="10">
        <f t="shared" si="115"/>
        <v>89.166666666666671</v>
      </c>
      <c r="E275" s="100">
        <f>VLOOKUP(A275,[1]Лист1!$A$2:$O$1343,14,0)</f>
        <v>107</v>
      </c>
      <c r="F275" s="100">
        <f>K275</f>
        <v>90</v>
      </c>
      <c r="G275" s="112">
        <f>E275*$H$11</f>
        <v>111.28</v>
      </c>
      <c r="H275" s="113"/>
      <c r="I275" s="114">
        <f t="shared" si="116"/>
        <v>108</v>
      </c>
      <c r="J275" s="115">
        <f>I275/E275*100-100</f>
        <v>0.93457943925233167</v>
      </c>
      <c r="K275" s="97">
        <v>90</v>
      </c>
      <c r="L275" s="98">
        <f t="shared" si="114"/>
        <v>108</v>
      </c>
      <c r="M275" s="5">
        <f t="shared" si="90"/>
        <v>0.93457943925233167</v>
      </c>
      <c r="N275" s="5">
        <f t="shared" si="91"/>
        <v>92.733333333333348</v>
      </c>
      <c r="S275" s="164">
        <f t="shared" si="112"/>
        <v>0</v>
      </c>
    </row>
    <row r="276" spans="1:19" s="4" customFormat="1" ht="31.5" x14ac:dyDescent="0.25">
      <c r="A276" s="75">
        <v>50000226</v>
      </c>
      <c r="B276" s="11" t="s">
        <v>183</v>
      </c>
      <c r="C276" s="54" t="s">
        <v>981</v>
      </c>
      <c r="D276" s="10">
        <f t="shared" si="115"/>
        <v>68.333333333333343</v>
      </c>
      <c r="E276" s="100">
        <f>VLOOKUP(A276,[1]Лист1!$A$2:$O$1343,14,0)</f>
        <v>82</v>
      </c>
      <c r="F276" s="100">
        <f>K276</f>
        <v>70</v>
      </c>
      <c r="G276" s="112">
        <f>E276*$H$11</f>
        <v>85.28</v>
      </c>
      <c r="H276" s="113"/>
      <c r="I276" s="114">
        <f t="shared" si="116"/>
        <v>84</v>
      </c>
      <c r="J276" s="115">
        <f>I276/E276*100-100</f>
        <v>2.4390243902439011</v>
      </c>
      <c r="K276" s="97">
        <v>70</v>
      </c>
      <c r="L276" s="98">
        <f t="shared" si="114"/>
        <v>84</v>
      </c>
      <c r="M276" s="5">
        <f t="shared" si="90"/>
        <v>2.4390243902439011</v>
      </c>
      <c r="N276" s="5">
        <f t="shared" si="91"/>
        <v>71.066666666666677</v>
      </c>
      <c r="S276" s="164">
        <f t="shared" si="112"/>
        <v>0</v>
      </c>
    </row>
    <row r="277" spans="1:19" s="4" customFormat="1" ht="31.5" x14ac:dyDescent="0.25">
      <c r="A277" s="75">
        <v>50000227</v>
      </c>
      <c r="B277" s="11" t="s">
        <v>184</v>
      </c>
      <c r="C277" s="54" t="s">
        <v>981</v>
      </c>
      <c r="D277" s="10">
        <f t="shared" si="115"/>
        <v>284.16666666666669</v>
      </c>
      <c r="E277" s="100">
        <f>VLOOKUP(A277,[1]Лист1!$A$2:$O$1343,14,0)</f>
        <v>341</v>
      </c>
      <c r="F277" s="100">
        <f>K277</f>
        <v>295</v>
      </c>
      <c r="G277" s="112">
        <f>E277*$H$11</f>
        <v>354.64</v>
      </c>
      <c r="H277" s="113"/>
      <c r="I277" s="114">
        <f t="shared" si="116"/>
        <v>354</v>
      </c>
      <c r="J277" s="115">
        <f>I277/E277*100-100</f>
        <v>3.8123167155425222</v>
      </c>
      <c r="K277" s="97">
        <v>295</v>
      </c>
      <c r="L277" s="98">
        <f t="shared" si="114"/>
        <v>354</v>
      </c>
      <c r="M277" s="5">
        <f t="shared" ref="M277:M340" si="117">L277/E277*100-100</f>
        <v>3.8123167155425222</v>
      </c>
      <c r="N277" s="5">
        <f t="shared" ref="N277:N340" si="118">D277*1.04</f>
        <v>295.53333333333336</v>
      </c>
      <c r="S277" s="164">
        <f t="shared" si="112"/>
        <v>0</v>
      </c>
    </row>
    <row r="278" spans="1:19" ht="15.75" customHeight="1" x14ac:dyDescent="0.25">
      <c r="A278" s="262" t="s">
        <v>1030</v>
      </c>
      <c r="B278" s="263"/>
      <c r="C278" s="263"/>
      <c r="D278" s="263"/>
      <c r="E278" s="263"/>
      <c r="F278" s="263"/>
      <c r="G278" s="263"/>
      <c r="H278" s="263"/>
      <c r="I278" s="264"/>
      <c r="J278" s="116"/>
      <c r="K278" s="97">
        <f t="shared" si="113"/>
        <v>0</v>
      </c>
      <c r="L278" s="98">
        <f t="shared" si="114"/>
        <v>0</v>
      </c>
      <c r="M278" s="5" t="e">
        <f t="shared" si="117"/>
        <v>#DIV/0!</v>
      </c>
      <c r="N278" s="5">
        <f t="shared" si="118"/>
        <v>0</v>
      </c>
      <c r="S278" s="164">
        <f t="shared" si="112"/>
        <v>0</v>
      </c>
    </row>
    <row r="279" spans="1:19" ht="31.5" x14ac:dyDescent="0.25">
      <c r="A279" s="75">
        <v>50000147</v>
      </c>
      <c r="B279" s="11" t="s">
        <v>185</v>
      </c>
      <c r="C279" s="54" t="s">
        <v>985</v>
      </c>
      <c r="D279" s="10">
        <f t="shared" ref="D279:D288" si="119">E279/1.2</f>
        <v>146.66666666666669</v>
      </c>
      <c r="E279" s="100">
        <f>VLOOKUP(A279,[1]Лист1!$A$2:$O$1343,14,0)</f>
        <v>176</v>
      </c>
      <c r="F279" s="100">
        <f t="shared" ref="F279:F288" si="120">K279</f>
        <v>150</v>
      </c>
      <c r="G279" s="112">
        <f t="shared" ref="G279:G288" si="121">E279*$H$11</f>
        <v>183.04000000000002</v>
      </c>
      <c r="H279" s="113"/>
      <c r="I279" s="114">
        <f t="shared" ref="I279:I288" si="122">F279*1.2</f>
        <v>180</v>
      </c>
      <c r="J279" s="115">
        <f t="shared" ref="J279:J288" si="123">I279/E279*100-100</f>
        <v>2.2727272727272663</v>
      </c>
      <c r="K279" s="97">
        <v>150</v>
      </c>
      <c r="L279" s="98">
        <f t="shared" si="114"/>
        <v>180</v>
      </c>
      <c r="M279" s="5">
        <f t="shared" si="117"/>
        <v>2.2727272727272663</v>
      </c>
      <c r="N279" s="5">
        <f t="shared" si="118"/>
        <v>152.53333333333336</v>
      </c>
      <c r="S279" s="164">
        <f t="shared" si="112"/>
        <v>0</v>
      </c>
    </row>
    <row r="280" spans="1:19" ht="53.25" customHeight="1" x14ac:dyDescent="0.25">
      <c r="A280" s="75">
        <v>50001094</v>
      </c>
      <c r="B280" s="91" t="s">
        <v>1296</v>
      </c>
      <c r="C280" s="54" t="s">
        <v>985</v>
      </c>
      <c r="D280" s="10">
        <f t="shared" si="119"/>
        <v>228.33333333333334</v>
      </c>
      <c r="E280" s="100">
        <f>VLOOKUP(A280,[1]Лист1!$A$2:$O$1343,14,0)</f>
        <v>274</v>
      </c>
      <c r="F280" s="100">
        <f t="shared" si="120"/>
        <v>235</v>
      </c>
      <c r="G280" s="112">
        <f t="shared" si="121"/>
        <v>284.96000000000004</v>
      </c>
      <c r="H280" s="113"/>
      <c r="I280" s="114">
        <f t="shared" si="122"/>
        <v>282</v>
      </c>
      <c r="J280" s="115">
        <f t="shared" si="123"/>
        <v>2.9197080291970821</v>
      </c>
      <c r="K280" s="97">
        <v>235</v>
      </c>
      <c r="L280" s="98">
        <f t="shared" si="114"/>
        <v>282</v>
      </c>
      <c r="M280" s="5">
        <f t="shared" si="117"/>
        <v>2.9197080291970821</v>
      </c>
      <c r="N280" s="5">
        <f t="shared" si="118"/>
        <v>237.4666666666667</v>
      </c>
      <c r="S280" s="164">
        <f t="shared" si="112"/>
        <v>0</v>
      </c>
    </row>
    <row r="281" spans="1:19" ht="31.5" x14ac:dyDescent="0.25">
      <c r="A281" s="75">
        <v>50001118</v>
      </c>
      <c r="B281" s="11" t="s">
        <v>186</v>
      </c>
      <c r="C281" s="54" t="s">
        <v>985</v>
      </c>
      <c r="D281" s="10">
        <f t="shared" si="119"/>
        <v>337.5</v>
      </c>
      <c r="E281" s="100">
        <f>VLOOKUP(A281,[1]Лист1!$A$2:$O$1343,14,0)</f>
        <v>405</v>
      </c>
      <c r="F281" s="100">
        <f t="shared" si="120"/>
        <v>350</v>
      </c>
      <c r="G281" s="112">
        <f t="shared" si="121"/>
        <v>421.2</v>
      </c>
      <c r="H281" s="113"/>
      <c r="I281" s="114">
        <f t="shared" si="122"/>
        <v>420</v>
      </c>
      <c r="J281" s="115">
        <f t="shared" si="123"/>
        <v>3.7037037037036953</v>
      </c>
      <c r="K281" s="97">
        <v>350</v>
      </c>
      <c r="L281" s="98">
        <f t="shared" si="114"/>
        <v>420</v>
      </c>
      <c r="M281" s="5">
        <f t="shared" si="117"/>
        <v>3.7037037037036953</v>
      </c>
      <c r="N281" s="5">
        <f t="shared" si="118"/>
        <v>351</v>
      </c>
      <c r="S281" s="164">
        <f t="shared" si="112"/>
        <v>0</v>
      </c>
    </row>
    <row r="282" spans="1:19" s="5" customFormat="1" ht="31.5" x14ac:dyDescent="0.25">
      <c r="A282" s="75">
        <v>50001119</v>
      </c>
      <c r="B282" s="11" t="s">
        <v>187</v>
      </c>
      <c r="C282" s="54" t="s">
        <v>985</v>
      </c>
      <c r="D282" s="10">
        <f t="shared" si="119"/>
        <v>598.33333333333337</v>
      </c>
      <c r="E282" s="100">
        <f>VLOOKUP(A282,[1]Лист1!$A$2:$O$1343,14,0)</f>
        <v>718</v>
      </c>
      <c r="F282" s="100">
        <f t="shared" si="120"/>
        <v>620</v>
      </c>
      <c r="G282" s="112">
        <f t="shared" si="121"/>
        <v>746.72</v>
      </c>
      <c r="H282" s="113"/>
      <c r="I282" s="114">
        <f t="shared" si="122"/>
        <v>744</v>
      </c>
      <c r="J282" s="115">
        <f t="shared" si="123"/>
        <v>3.6211699164345248</v>
      </c>
      <c r="K282" s="97">
        <v>620</v>
      </c>
      <c r="L282" s="98">
        <f t="shared" si="114"/>
        <v>744</v>
      </c>
      <c r="M282" s="5">
        <f t="shared" si="117"/>
        <v>3.6211699164345248</v>
      </c>
      <c r="N282" s="5">
        <f t="shared" si="118"/>
        <v>622.26666666666677</v>
      </c>
      <c r="S282" s="164">
        <f t="shared" si="112"/>
        <v>0</v>
      </c>
    </row>
    <row r="283" spans="1:19" s="5" customFormat="1" ht="31.5" x14ac:dyDescent="0.25">
      <c r="A283" s="75">
        <v>50000064</v>
      </c>
      <c r="B283" s="91" t="s">
        <v>1307</v>
      </c>
      <c r="C283" s="54" t="s">
        <v>985</v>
      </c>
      <c r="D283" s="10">
        <f t="shared" si="119"/>
        <v>598.33333333333337</v>
      </c>
      <c r="E283" s="100">
        <v>718</v>
      </c>
      <c r="F283" s="100">
        <f t="shared" si="120"/>
        <v>620</v>
      </c>
      <c r="G283" s="112">
        <f t="shared" si="121"/>
        <v>746.72</v>
      </c>
      <c r="H283" s="113"/>
      <c r="I283" s="114">
        <f t="shared" si="122"/>
        <v>744</v>
      </c>
      <c r="J283" s="115">
        <f t="shared" si="123"/>
        <v>3.6211699164345248</v>
      </c>
      <c r="K283" s="97">
        <v>620</v>
      </c>
      <c r="L283" s="98">
        <f t="shared" si="114"/>
        <v>744</v>
      </c>
      <c r="M283" s="5">
        <f t="shared" si="117"/>
        <v>3.6211699164345248</v>
      </c>
      <c r="N283" s="5">
        <f t="shared" si="118"/>
        <v>622.26666666666677</v>
      </c>
      <c r="S283" s="164">
        <f t="shared" si="112"/>
        <v>0</v>
      </c>
    </row>
    <row r="284" spans="1:19" s="5" customFormat="1" ht="47.25" x14ac:dyDescent="0.25">
      <c r="A284" s="75">
        <v>50001120</v>
      </c>
      <c r="B284" s="11" t="s">
        <v>188</v>
      </c>
      <c r="C284" s="54" t="s">
        <v>985</v>
      </c>
      <c r="D284" s="10">
        <f t="shared" si="119"/>
        <v>568.33333333333337</v>
      </c>
      <c r="E284" s="100">
        <f>VLOOKUP(A284,[1]Лист1!$A$2:$O$1343,14,0)</f>
        <v>682</v>
      </c>
      <c r="F284" s="100">
        <f t="shared" si="120"/>
        <v>590</v>
      </c>
      <c r="G284" s="112">
        <f t="shared" si="121"/>
        <v>709.28</v>
      </c>
      <c r="H284" s="113"/>
      <c r="I284" s="114">
        <f t="shared" si="122"/>
        <v>708</v>
      </c>
      <c r="J284" s="115">
        <f t="shared" si="123"/>
        <v>3.8123167155425222</v>
      </c>
      <c r="K284" s="97">
        <v>590</v>
      </c>
      <c r="L284" s="98">
        <f t="shared" si="114"/>
        <v>708</v>
      </c>
      <c r="M284" s="5">
        <f t="shared" si="117"/>
        <v>3.8123167155425222</v>
      </c>
      <c r="N284" s="5">
        <f t="shared" si="118"/>
        <v>591.06666666666672</v>
      </c>
      <c r="S284" s="164">
        <f t="shared" si="112"/>
        <v>0</v>
      </c>
    </row>
    <row r="285" spans="1:19" s="4" customFormat="1" x14ac:dyDescent="0.25">
      <c r="A285" s="75">
        <v>50000175</v>
      </c>
      <c r="B285" s="11" t="s">
        <v>189</v>
      </c>
      <c r="C285" s="54" t="s">
        <v>985</v>
      </c>
      <c r="D285" s="10">
        <f t="shared" si="119"/>
        <v>581.66666666666674</v>
      </c>
      <c r="E285" s="100">
        <f>VLOOKUP(A285,[1]Лист1!$A$2:$O$1343,14,0)</f>
        <v>698</v>
      </c>
      <c r="F285" s="100">
        <f t="shared" si="120"/>
        <v>605</v>
      </c>
      <c r="G285" s="112">
        <f t="shared" si="121"/>
        <v>725.92000000000007</v>
      </c>
      <c r="H285" s="113"/>
      <c r="I285" s="114">
        <f t="shared" si="122"/>
        <v>726</v>
      </c>
      <c r="J285" s="115">
        <f t="shared" si="123"/>
        <v>4.0114613180515732</v>
      </c>
      <c r="K285" s="97">
        <v>605</v>
      </c>
      <c r="L285" s="98">
        <f t="shared" si="114"/>
        <v>726</v>
      </c>
      <c r="M285" s="5">
        <f t="shared" si="117"/>
        <v>4.0114613180515732</v>
      </c>
      <c r="N285" s="5">
        <f t="shared" si="118"/>
        <v>604.93333333333339</v>
      </c>
      <c r="S285" s="164">
        <f t="shared" si="112"/>
        <v>0</v>
      </c>
    </row>
    <row r="286" spans="1:19" ht="31.5" x14ac:dyDescent="0.25">
      <c r="A286" s="77">
        <v>50000005</v>
      </c>
      <c r="B286" s="11" t="s">
        <v>190</v>
      </c>
      <c r="C286" s="61" t="s">
        <v>985</v>
      </c>
      <c r="D286" s="10">
        <f t="shared" si="119"/>
        <v>1514.1666666666667</v>
      </c>
      <c r="E286" s="100">
        <f>VLOOKUP(A286,[1]Лист1!$A$2:$O$1343,14,0)</f>
        <v>1817</v>
      </c>
      <c r="F286" s="100">
        <f t="shared" si="120"/>
        <v>1575</v>
      </c>
      <c r="G286" s="112">
        <f t="shared" si="121"/>
        <v>1889.68</v>
      </c>
      <c r="H286" s="113"/>
      <c r="I286" s="114">
        <f t="shared" si="122"/>
        <v>1890</v>
      </c>
      <c r="J286" s="115">
        <f t="shared" si="123"/>
        <v>4.0176114474408422</v>
      </c>
      <c r="K286" s="97">
        <v>1575</v>
      </c>
      <c r="L286" s="98">
        <f t="shared" si="114"/>
        <v>1890</v>
      </c>
      <c r="M286" s="5">
        <f t="shared" si="117"/>
        <v>4.0176114474408422</v>
      </c>
      <c r="N286" s="5">
        <f t="shared" si="118"/>
        <v>1574.7333333333336</v>
      </c>
      <c r="S286" s="164">
        <f t="shared" si="112"/>
        <v>0</v>
      </c>
    </row>
    <row r="287" spans="1:19" s="5" customFormat="1" ht="31.5" x14ac:dyDescent="0.25">
      <c r="A287" s="75">
        <v>50001130</v>
      </c>
      <c r="B287" s="11" t="s">
        <v>191</v>
      </c>
      <c r="C287" s="54" t="s">
        <v>985</v>
      </c>
      <c r="D287" s="10">
        <f t="shared" si="119"/>
        <v>1514.1666666666667</v>
      </c>
      <c r="E287" s="100">
        <f>VLOOKUP(A287,[1]Лист1!$A$2:$O$1343,14,0)</f>
        <v>1817</v>
      </c>
      <c r="F287" s="100">
        <f t="shared" si="120"/>
        <v>1575</v>
      </c>
      <c r="G287" s="112">
        <f t="shared" si="121"/>
        <v>1889.68</v>
      </c>
      <c r="H287" s="113"/>
      <c r="I287" s="114">
        <f t="shared" si="122"/>
        <v>1890</v>
      </c>
      <c r="J287" s="115">
        <f t="shared" si="123"/>
        <v>4.0176114474408422</v>
      </c>
      <c r="K287" s="97">
        <v>1575</v>
      </c>
      <c r="L287" s="98">
        <f t="shared" si="114"/>
        <v>1890</v>
      </c>
      <c r="M287" s="5">
        <f t="shared" si="117"/>
        <v>4.0176114474408422</v>
      </c>
      <c r="N287" s="5">
        <f t="shared" si="118"/>
        <v>1574.7333333333336</v>
      </c>
      <c r="S287" s="164">
        <f t="shared" si="112"/>
        <v>0</v>
      </c>
    </row>
    <row r="288" spans="1:19" s="5" customFormat="1" x14ac:dyDescent="0.25">
      <c r="A288" s="75">
        <v>50000020</v>
      </c>
      <c r="B288" s="11" t="s">
        <v>192</v>
      </c>
      <c r="C288" s="54" t="s">
        <v>985</v>
      </c>
      <c r="D288" s="10">
        <f t="shared" si="119"/>
        <v>940.83333333333337</v>
      </c>
      <c r="E288" s="100">
        <f>VLOOKUP(A288,[1]Лист1!$A$2:$O$1343,14,0)</f>
        <v>1129</v>
      </c>
      <c r="F288" s="100">
        <f t="shared" si="120"/>
        <v>975</v>
      </c>
      <c r="G288" s="112">
        <f t="shared" si="121"/>
        <v>1174.1600000000001</v>
      </c>
      <c r="H288" s="113"/>
      <c r="I288" s="114">
        <f t="shared" si="122"/>
        <v>1170</v>
      </c>
      <c r="J288" s="115">
        <f t="shared" si="123"/>
        <v>3.6315323294951298</v>
      </c>
      <c r="K288" s="97">
        <v>975</v>
      </c>
      <c r="L288" s="98">
        <f t="shared" si="114"/>
        <v>1170</v>
      </c>
      <c r="M288" s="5">
        <f t="shared" si="117"/>
        <v>3.6315323294951298</v>
      </c>
      <c r="N288" s="5">
        <f t="shared" si="118"/>
        <v>978.4666666666667</v>
      </c>
      <c r="S288" s="164">
        <f t="shared" si="112"/>
        <v>0</v>
      </c>
    </row>
    <row r="289" spans="1:19" s="4" customFormat="1" x14ac:dyDescent="0.25">
      <c r="A289" s="221" t="s">
        <v>995</v>
      </c>
      <c r="B289" s="222"/>
      <c r="C289" s="222"/>
      <c r="D289" s="222"/>
      <c r="E289" s="222"/>
      <c r="F289" s="222"/>
      <c r="G289" s="222"/>
      <c r="H289" s="222"/>
      <c r="I289" s="223"/>
      <c r="J289" s="116"/>
      <c r="K289" s="97">
        <f t="shared" si="113"/>
        <v>0</v>
      </c>
      <c r="L289" s="98">
        <f t="shared" si="114"/>
        <v>0</v>
      </c>
      <c r="M289" s="5" t="e">
        <f t="shared" si="117"/>
        <v>#DIV/0!</v>
      </c>
      <c r="N289" s="5">
        <f t="shared" si="118"/>
        <v>0</v>
      </c>
      <c r="S289" s="164">
        <f t="shared" si="112"/>
        <v>0</v>
      </c>
    </row>
    <row r="290" spans="1:19" ht="31.5" x14ac:dyDescent="0.25">
      <c r="A290" s="172">
        <v>50000126</v>
      </c>
      <c r="B290" s="91" t="s">
        <v>1379</v>
      </c>
      <c r="C290" s="54" t="s">
        <v>981</v>
      </c>
      <c r="D290" s="10">
        <f t="shared" ref="D290:D300" si="124">E290/1.2</f>
        <v>70.833333333333343</v>
      </c>
      <c r="E290" s="100">
        <v>85</v>
      </c>
      <c r="F290" s="100">
        <f>K290</f>
        <v>75</v>
      </c>
      <c r="G290" s="112">
        <f t="shared" ref="G290:G300" si="125">E290*$H$11</f>
        <v>88.4</v>
      </c>
      <c r="H290" s="113"/>
      <c r="I290" s="114">
        <f t="shared" ref="I290:I300" si="126">F290*1.2</f>
        <v>90</v>
      </c>
      <c r="J290" s="115">
        <f t="shared" ref="J290:J300" si="127">I290/E290*100-100</f>
        <v>5.8823529411764781</v>
      </c>
      <c r="K290" s="97">
        <v>75</v>
      </c>
      <c r="L290" s="98">
        <f t="shared" si="114"/>
        <v>90</v>
      </c>
      <c r="M290" s="5">
        <f t="shared" si="117"/>
        <v>5.8823529411764781</v>
      </c>
      <c r="N290" s="5">
        <f t="shared" si="118"/>
        <v>73.666666666666686</v>
      </c>
      <c r="S290" s="164">
        <f t="shared" si="112"/>
        <v>0</v>
      </c>
    </row>
    <row r="291" spans="1:19" ht="31.5" x14ac:dyDescent="0.25">
      <c r="A291" s="75">
        <v>50000171</v>
      </c>
      <c r="B291" s="11" t="s">
        <v>193</v>
      </c>
      <c r="C291" s="54" t="s">
        <v>981</v>
      </c>
      <c r="D291" s="10">
        <f t="shared" si="124"/>
        <v>112.5</v>
      </c>
      <c r="E291" s="100">
        <f>VLOOKUP(A291,[1]Лист1!$A$2:$O$1343,14,0)</f>
        <v>135</v>
      </c>
      <c r="F291" s="100">
        <f>K291</f>
        <v>115</v>
      </c>
      <c r="G291" s="112">
        <f t="shared" si="125"/>
        <v>140.4</v>
      </c>
      <c r="H291" s="113"/>
      <c r="I291" s="114">
        <f t="shared" si="126"/>
        <v>138</v>
      </c>
      <c r="J291" s="115">
        <f t="shared" si="127"/>
        <v>2.2222222222222143</v>
      </c>
      <c r="K291" s="97">
        <v>115</v>
      </c>
      <c r="L291" s="98">
        <f t="shared" si="114"/>
        <v>138</v>
      </c>
      <c r="M291" s="5">
        <f t="shared" si="117"/>
        <v>2.2222222222222143</v>
      </c>
      <c r="N291" s="5">
        <f t="shared" si="118"/>
        <v>117</v>
      </c>
      <c r="S291" s="164">
        <f t="shared" si="112"/>
        <v>0</v>
      </c>
    </row>
    <row r="292" spans="1:19" ht="31.5" x14ac:dyDescent="0.25">
      <c r="A292" s="75">
        <v>50000164</v>
      </c>
      <c r="B292" s="11" t="s">
        <v>194</v>
      </c>
      <c r="C292" s="54" t="s">
        <v>981</v>
      </c>
      <c r="D292" s="10">
        <f t="shared" si="124"/>
        <v>225</v>
      </c>
      <c r="E292" s="100">
        <f>VLOOKUP(A292,[1]Лист1!$A$2:$O$1343,14,0)</f>
        <v>270</v>
      </c>
      <c r="F292" s="100">
        <f>K292</f>
        <v>235</v>
      </c>
      <c r="G292" s="112">
        <f t="shared" si="125"/>
        <v>280.8</v>
      </c>
      <c r="H292" s="113"/>
      <c r="I292" s="114">
        <f t="shared" si="126"/>
        <v>282</v>
      </c>
      <c r="J292" s="115">
        <f t="shared" si="127"/>
        <v>4.4444444444444571</v>
      </c>
      <c r="K292" s="97">
        <v>235</v>
      </c>
      <c r="L292" s="98">
        <f t="shared" si="114"/>
        <v>282</v>
      </c>
      <c r="M292" s="5">
        <f t="shared" si="117"/>
        <v>4.4444444444444571</v>
      </c>
      <c r="N292" s="5">
        <f t="shared" si="118"/>
        <v>234</v>
      </c>
      <c r="S292" s="164">
        <f t="shared" si="112"/>
        <v>0</v>
      </c>
    </row>
    <row r="293" spans="1:19" ht="31.5" x14ac:dyDescent="0.25">
      <c r="A293" s="75">
        <v>50000165</v>
      </c>
      <c r="B293" s="11" t="s">
        <v>195</v>
      </c>
      <c r="C293" s="54" t="s">
        <v>981</v>
      </c>
      <c r="D293" s="10">
        <f t="shared" si="124"/>
        <v>73.333333333333343</v>
      </c>
      <c r="E293" s="100">
        <f>VLOOKUP(A293,[1]Лист1!$A$2:$O$1343,14,0)</f>
        <v>88</v>
      </c>
      <c r="F293" s="100">
        <f>K293</f>
        <v>75</v>
      </c>
      <c r="G293" s="112">
        <f t="shared" si="125"/>
        <v>91.52000000000001</v>
      </c>
      <c r="H293" s="113"/>
      <c r="I293" s="114">
        <f t="shared" si="126"/>
        <v>90</v>
      </c>
      <c r="J293" s="115">
        <f t="shared" si="127"/>
        <v>2.2727272727272663</v>
      </c>
      <c r="K293" s="97">
        <v>75</v>
      </c>
      <c r="L293" s="98">
        <f t="shared" si="114"/>
        <v>90</v>
      </c>
      <c r="M293" s="5">
        <f t="shared" si="117"/>
        <v>2.2727272727272663</v>
      </c>
      <c r="N293" s="5">
        <f t="shared" si="118"/>
        <v>76.26666666666668</v>
      </c>
      <c r="S293" s="164">
        <f t="shared" si="112"/>
        <v>0</v>
      </c>
    </row>
    <row r="294" spans="1:19" s="13" customFormat="1" ht="31.5" x14ac:dyDescent="0.25">
      <c r="A294" s="75">
        <v>50001095</v>
      </c>
      <c r="B294" s="11" t="s">
        <v>196</v>
      </c>
      <c r="C294" s="54" t="s">
        <v>981</v>
      </c>
      <c r="D294" s="10">
        <f t="shared" si="124"/>
        <v>110.83333333333334</v>
      </c>
      <c r="E294" s="100">
        <f>VLOOKUP(A294,[1]Лист1!$A$2:$O$1343,14,0)</f>
        <v>133</v>
      </c>
      <c r="F294" s="100">
        <v>115</v>
      </c>
      <c r="G294" s="112">
        <f t="shared" si="125"/>
        <v>138.32</v>
      </c>
      <c r="H294" s="113"/>
      <c r="I294" s="114">
        <f t="shared" si="126"/>
        <v>138</v>
      </c>
      <c r="J294" s="115">
        <f t="shared" si="127"/>
        <v>3.7593984962406068</v>
      </c>
      <c r="K294" s="97">
        <v>1155</v>
      </c>
      <c r="L294" s="98">
        <f t="shared" si="114"/>
        <v>1386</v>
      </c>
      <c r="M294" s="5">
        <f t="shared" si="117"/>
        <v>942.1052631578948</v>
      </c>
      <c r="N294" s="5">
        <f t="shared" si="118"/>
        <v>115.26666666666668</v>
      </c>
      <c r="S294" s="164">
        <f t="shared" si="112"/>
        <v>0</v>
      </c>
    </row>
    <row r="295" spans="1:19" s="4" customFormat="1" x14ac:dyDescent="0.25">
      <c r="A295" s="75">
        <v>50000172</v>
      </c>
      <c r="B295" s="11" t="s">
        <v>197</v>
      </c>
      <c r="C295" s="54" t="s">
        <v>981</v>
      </c>
      <c r="D295" s="10">
        <f t="shared" si="124"/>
        <v>77.5</v>
      </c>
      <c r="E295" s="100">
        <f>VLOOKUP(A295,[1]Лист1!$A$2:$O$1343,14,0)</f>
        <v>93</v>
      </c>
      <c r="F295" s="100">
        <f>K295</f>
        <v>80</v>
      </c>
      <c r="G295" s="112">
        <f t="shared" si="125"/>
        <v>96.72</v>
      </c>
      <c r="H295" s="113"/>
      <c r="I295" s="114">
        <f t="shared" si="126"/>
        <v>96</v>
      </c>
      <c r="J295" s="115">
        <f t="shared" si="127"/>
        <v>3.2258064516128968</v>
      </c>
      <c r="K295" s="97">
        <v>80</v>
      </c>
      <c r="L295" s="98">
        <f t="shared" si="114"/>
        <v>96</v>
      </c>
      <c r="M295" s="5">
        <f t="shared" si="117"/>
        <v>3.2258064516128968</v>
      </c>
      <c r="N295" s="5">
        <f t="shared" si="118"/>
        <v>80.600000000000009</v>
      </c>
      <c r="S295" s="164">
        <f t="shared" si="112"/>
        <v>0</v>
      </c>
    </row>
    <row r="296" spans="1:19" s="4" customFormat="1" ht="31.5" x14ac:dyDescent="0.25">
      <c r="A296" s="75">
        <v>50001121</v>
      </c>
      <c r="B296" s="11" t="s">
        <v>198</v>
      </c>
      <c r="C296" s="54" t="s">
        <v>981</v>
      </c>
      <c r="D296" s="10">
        <f t="shared" si="124"/>
        <v>120</v>
      </c>
      <c r="E296" s="100">
        <f>VLOOKUP(A296,[1]Лист1!$A$2:$O$1343,14,0)</f>
        <v>144</v>
      </c>
      <c r="F296" s="100">
        <f>K296</f>
        <v>125</v>
      </c>
      <c r="G296" s="112">
        <f t="shared" si="125"/>
        <v>149.76</v>
      </c>
      <c r="H296" s="113"/>
      <c r="I296" s="114">
        <f t="shared" si="126"/>
        <v>150</v>
      </c>
      <c r="J296" s="115">
        <f t="shared" si="127"/>
        <v>4.1666666666666714</v>
      </c>
      <c r="K296" s="97">
        <v>125</v>
      </c>
      <c r="L296" s="98">
        <f t="shared" si="114"/>
        <v>150</v>
      </c>
      <c r="M296" s="5">
        <f t="shared" si="117"/>
        <v>4.1666666666666714</v>
      </c>
      <c r="N296" s="5">
        <f t="shared" si="118"/>
        <v>124.80000000000001</v>
      </c>
      <c r="S296" s="164">
        <f t="shared" si="112"/>
        <v>0</v>
      </c>
    </row>
    <row r="297" spans="1:19" ht="31.5" x14ac:dyDescent="0.25">
      <c r="A297" s="75">
        <v>50000223</v>
      </c>
      <c r="B297" s="11" t="s">
        <v>199</v>
      </c>
      <c r="C297" s="54" t="s">
        <v>981</v>
      </c>
      <c r="D297" s="10">
        <f t="shared" si="124"/>
        <v>1020.8333333333334</v>
      </c>
      <c r="E297" s="100">
        <f>VLOOKUP(A297,[1]Лист1!$A$2:$O$1343,14,0)</f>
        <v>1225</v>
      </c>
      <c r="F297" s="100">
        <f>K297</f>
        <v>1060</v>
      </c>
      <c r="G297" s="112">
        <f t="shared" si="125"/>
        <v>1274</v>
      </c>
      <c r="H297" s="113"/>
      <c r="I297" s="114">
        <f t="shared" si="126"/>
        <v>1272</v>
      </c>
      <c r="J297" s="115">
        <f t="shared" si="127"/>
        <v>3.8367346938775597</v>
      </c>
      <c r="K297" s="97">
        <v>1060</v>
      </c>
      <c r="L297" s="98">
        <f t="shared" si="114"/>
        <v>1272</v>
      </c>
      <c r="M297" s="5">
        <f t="shared" si="117"/>
        <v>3.8367346938775597</v>
      </c>
      <c r="N297" s="5">
        <f t="shared" si="118"/>
        <v>1061.6666666666667</v>
      </c>
      <c r="S297" s="164">
        <f t="shared" si="112"/>
        <v>0</v>
      </c>
    </row>
    <row r="298" spans="1:19" s="4" customFormat="1" ht="31.5" x14ac:dyDescent="0.25">
      <c r="A298" s="75">
        <v>50000055</v>
      </c>
      <c r="B298" s="91" t="s">
        <v>1228</v>
      </c>
      <c r="C298" s="54" t="s">
        <v>981</v>
      </c>
      <c r="D298" s="10">
        <f t="shared" si="124"/>
        <v>448.33333333333337</v>
      </c>
      <c r="E298" s="100">
        <f>VLOOKUP(A298,[1]Лист1!$A$2:$O$1343,14,0)</f>
        <v>538</v>
      </c>
      <c r="F298" s="100">
        <f>K298</f>
        <v>465</v>
      </c>
      <c r="G298" s="112">
        <f t="shared" si="125"/>
        <v>559.52</v>
      </c>
      <c r="H298" s="113"/>
      <c r="I298" s="114">
        <f t="shared" si="126"/>
        <v>558</v>
      </c>
      <c r="J298" s="115">
        <f t="shared" si="127"/>
        <v>3.717472118959094</v>
      </c>
      <c r="K298" s="97">
        <v>465</v>
      </c>
      <c r="L298" s="98">
        <f t="shared" si="114"/>
        <v>558</v>
      </c>
      <c r="M298" s="5">
        <f t="shared" si="117"/>
        <v>3.717472118959094</v>
      </c>
      <c r="N298" s="5">
        <f t="shared" si="118"/>
        <v>466.26666666666671</v>
      </c>
      <c r="S298" s="164">
        <f t="shared" si="112"/>
        <v>0</v>
      </c>
    </row>
    <row r="299" spans="1:19" s="4" customFormat="1" ht="31.5" x14ac:dyDescent="0.25">
      <c r="A299" s="75">
        <v>50000056</v>
      </c>
      <c r="B299" s="91" t="s">
        <v>1229</v>
      </c>
      <c r="C299" s="54" t="s">
        <v>981</v>
      </c>
      <c r="D299" s="10">
        <f t="shared" si="124"/>
        <v>66.666666666666671</v>
      </c>
      <c r="E299" s="100">
        <f>VLOOKUP(A299,[1]Лист1!$A$2:$O$1343,14,0)</f>
        <v>80</v>
      </c>
      <c r="F299" s="100">
        <v>70</v>
      </c>
      <c r="G299" s="112">
        <f t="shared" si="125"/>
        <v>83.2</v>
      </c>
      <c r="H299" s="113"/>
      <c r="I299" s="114">
        <f t="shared" si="126"/>
        <v>84</v>
      </c>
      <c r="J299" s="115">
        <f t="shared" si="127"/>
        <v>5</v>
      </c>
      <c r="K299" s="97">
        <v>65</v>
      </c>
      <c r="L299" s="98">
        <f t="shared" si="114"/>
        <v>78</v>
      </c>
      <c r="M299" s="5">
        <f t="shared" si="117"/>
        <v>-2.5</v>
      </c>
      <c r="N299" s="5">
        <f t="shared" si="118"/>
        <v>69.333333333333343</v>
      </c>
      <c r="S299" s="164">
        <f t="shared" si="112"/>
        <v>0</v>
      </c>
    </row>
    <row r="300" spans="1:19" s="4" customFormat="1" x14ac:dyDescent="0.25">
      <c r="A300" s="75">
        <v>50000057</v>
      </c>
      <c r="B300" s="91" t="s">
        <v>1230</v>
      </c>
      <c r="C300" s="54" t="s">
        <v>981</v>
      </c>
      <c r="D300" s="10">
        <f t="shared" si="124"/>
        <v>121.66666666666667</v>
      </c>
      <c r="E300" s="100">
        <f>VLOOKUP(A300,[1]Лист1!$A$2:$O$1343,14,0)</f>
        <v>146</v>
      </c>
      <c r="F300" s="100">
        <f>K300</f>
        <v>125</v>
      </c>
      <c r="G300" s="112">
        <f t="shared" si="125"/>
        <v>151.84</v>
      </c>
      <c r="H300" s="113"/>
      <c r="I300" s="114">
        <f t="shared" si="126"/>
        <v>150</v>
      </c>
      <c r="J300" s="115">
        <f t="shared" si="127"/>
        <v>2.7397260273972677</v>
      </c>
      <c r="K300" s="97">
        <v>125</v>
      </c>
      <c r="L300" s="98">
        <f t="shared" si="114"/>
        <v>150</v>
      </c>
      <c r="M300" s="5">
        <f t="shared" si="117"/>
        <v>2.7397260273972677</v>
      </c>
      <c r="N300" s="5">
        <f t="shared" si="118"/>
        <v>126.53333333333335</v>
      </c>
      <c r="S300" s="164">
        <f t="shared" si="112"/>
        <v>0</v>
      </c>
    </row>
    <row r="301" spans="1:19" x14ac:dyDescent="0.25">
      <c r="A301" s="221" t="s">
        <v>1031</v>
      </c>
      <c r="B301" s="222"/>
      <c r="C301" s="222"/>
      <c r="D301" s="222"/>
      <c r="E301" s="222"/>
      <c r="F301" s="222"/>
      <c r="G301" s="222"/>
      <c r="H301" s="222"/>
      <c r="I301" s="223"/>
      <c r="J301" s="116"/>
      <c r="K301" s="97">
        <f t="shared" si="113"/>
        <v>0</v>
      </c>
      <c r="L301" s="98">
        <f t="shared" si="114"/>
        <v>0</v>
      </c>
      <c r="M301" s="5" t="e">
        <f t="shared" si="117"/>
        <v>#DIV/0!</v>
      </c>
      <c r="N301" s="5">
        <f t="shared" si="118"/>
        <v>0</v>
      </c>
      <c r="S301" s="164">
        <f t="shared" si="112"/>
        <v>0</v>
      </c>
    </row>
    <row r="302" spans="1:19" s="13" customFormat="1" ht="78.75" x14ac:dyDescent="0.25">
      <c r="A302" s="71">
        <v>50001097</v>
      </c>
      <c r="B302" s="91" t="s">
        <v>1297</v>
      </c>
      <c r="C302" s="123" t="s">
        <v>985</v>
      </c>
      <c r="D302" s="10">
        <f t="shared" ref="D302:D316" si="128">E302/1.2</f>
        <v>558.33333333333337</v>
      </c>
      <c r="E302" s="100">
        <f>VLOOKUP(A302,[1]Лист1!$A$2:$O$1343,14,0)</f>
        <v>670</v>
      </c>
      <c r="F302" s="157">
        <v>560</v>
      </c>
      <c r="G302" s="158">
        <f t="shared" ref="G302:G316" si="129">E302*$H$11</f>
        <v>696.80000000000007</v>
      </c>
      <c r="H302" s="159"/>
      <c r="I302" s="160">
        <f t="shared" ref="I302:I316" si="130">F302*1.2</f>
        <v>672</v>
      </c>
      <c r="J302" s="161">
        <f t="shared" ref="J302:J316" si="131">I302/E302*100-100</f>
        <v>0.29850746268655826</v>
      </c>
      <c r="K302" s="97">
        <v>580</v>
      </c>
      <c r="L302" s="98">
        <f t="shared" si="114"/>
        <v>696</v>
      </c>
      <c r="M302" s="5">
        <f t="shared" si="117"/>
        <v>3.8805970149253852</v>
      </c>
      <c r="N302" s="5">
        <f t="shared" si="118"/>
        <v>580.66666666666674</v>
      </c>
      <c r="S302" s="164">
        <f t="shared" si="112"/>
        <v>0</v>
      </c>
    </row>
    <row r="303" spans="1:19" s="13" customFormat="1" ht="78.75" x14ac:dyDescent="0.25">
      <c r="A303" s="71">
        <v>50000054</v>
      </c>
      <c r="B303" s="91" t="s">
        <v>1298</v>
      </c>
      <c r="C303" s="123" t="s">
        <v>985</v>
      </c>
      <c r="D303" s="10">
        <f t="shared" si="128"/>
        <v>478.33333333333337</v>
      </c>
      <c r="E303" s="100">
        <f>VLOOKUP(A303,[1]Лист1!$A$2:$O$1343,14,0)</f>
        <v>574</v>
      </c>
      <c r="F303" s="157">
        <v>480</v>
      </c>
      <c r="G303" s="158">
        <f t="shared" si="129"/>
        <v>596.96</v>
      </c>
      <c r="H303" s="159"/>
      <c r="I303" s="160">
        <f t="shared" si="130"/>
        <v>576</v>
      </c>
      <c r="J303" s="161">
        <f t="shared" si="131"/>
        <v>0.34843205574912872</v>
      </c>
      <c r="K303" s="97">
        <v>495</v>
      </c>
      <c r="L303" s="98">
        <f t="shared" si="114"/>
        <v>594</v>
      </c>
      <c r="M303" s="5">
        <f t="shared" si="117"/>
        <v>3.4843205574912872</v>
      </c>
      <c r="N303" s="5">
        <f t="shared" si="118"/>
        <v>497.4666666666667</v>
      </c>
      <c r="S303" s="164">
        <f t="shared" si="112"/>
        <v>0</v>
      </c>
    </row>
    <row r="304" spans="1:19" s="4" customFormat="1" ht="31.5" x14ac:dyDescent="0.25">
      <c r="A304" s="75">
        <v>50001098</v>
      </c>
      <c r="B304" s="11" t="s">
        <v>200</v>
      </c>
      <c r="C304" s="54" t="s">
        <v>981</v>
      </c>
      <c r="D304" s="10">
        <f t="shared" si="128"/>
        <v>148.33333333333334</v>
      </c>
      <c r="E304" s="100">
        <f>VLOOKUP(A304,[1]Лист1!$A$2:$O$1343,14,0)</f>
        <v>178</v>
      </c>
      <c r="F304" s="100">
        <f>K304</f>
        <v>155</v>
      </c>
      <c r="G304" s="112">
        <f t="shared" si="129"/>
        <v>185.12</v>
      </c>
      <c r="H304" s="113"/>
      <c r="I304" s="114">
        <f t="shared" si="130"/>
        <v>186</v>
      </c>
      <c r="J304" s="115">
        <f t="shared" si="131"/>
        <v>4.4943820224719246</v>
      </c>
      <c r="K304" s="97">
        <v>155</v>
      </c>
      <c r="L304" s="98">
        <f t="shared" si="114"/>
        <v>186</v>
      </c>
      <c r="M304" s="5">
        <f t="shared" si="117"/>
        <v>4.4943820224719246</v>
      </c>
      <c r="N304" s="5">
        <f t="shared" si="118"/>
        <v>154.26666666666668</v>
      </c>
      <c r="S304" s="164">
        <f t="shared" si="112"/>
        <v>0</v>
      </c>
    </row>
    <row r="305" spans="1:19" s="4" customFormat="1" ht="31.5" x14ac:dyDescent="0.25">
      <c r="A305" s="66">
        <v>50000193</v>
      </c>
      <c r="B305" s="36" t="s">
        <v>1231</v>
      </c>
      <c r="C305" s="54" t="s">
        <v>981</v>
      </c>
      <c r="D305" s="10">
        <f t="shared" si="128"/>
        <v>80</v>
      </c>
      <c r="E305" s="100">
        <f>VLOOKUP(A305,[1]Лист1!$A$2:$O$1343,14,0)</f>
        <v>96</v>
      </c>
      <c r="F305" s="100">
        <f>I305/1.2</f>
        <v>80</v>
      </c>
      <c r="G305" s="112">
        <f t="shared" si="129"/>
        <v>99.84</v>
      </c>
      <c r="H305" s="113"/>
      <c r="I305" s="114">
        <v>96</v>
      </c>
      <c r="J305" s="115">
        <f t="shared" si="131"/>
        <v>0</v>
      </c>
      <c r="K305" s="97">
        <v>85</v>
      </c>
      <c r="L305" s="98">
        <f t="shared" si="114"/>
        <v>102</v>
      </c>
      <c r="M305" s="5">
        <f t="shared" si="117"/>
        <v>6.25</v>
      </c>
      <c r="N305" s="5">
        <f t="shared" si="118"/>
        <v>83.2</v>
      </c>
      <c r="S305" s="164">
        <f t="shared" si="112"/>
        <v>0</v>
      </c>
    </row>
    <row r="306" spans="1:19" s="4" customFormat="1" ht="31.5" x14ac:dyDescent="0.25">
      <c r="A306" s="75">
        <v>50000194</v>
      </c>
      <c r="B306" s="11" t="s">
        <v>201</v>
      </c>
      <c r="C306" s="54" t="s">
        <v>981</v>
      </c>
      <c r="D306" s="10">
        <f t="shared" si="128"/>
        <v>221.66666666666669</v>
      </c>
      <c r="E306" s="100">
        <f>VLOOKUP(A306,[1]Лист1!$A$2:$O$1343,14,0)</f>
        <v>266</v>
      </c>
      <c r="F306" s="100">
        <f t="shared" ref="F306:F312" si="132">K306</f>
        <v>230</v>
      </c>
      <c r="G306" s="112">
        <f t="shared" si="129"/>
        <v>276.64</v>
      </c>
      <c r="H306" s="113"/>
      <c r="I306" s="114">
        <f t="shared" si="130"/>
        <v>276</v>
      </c>
      <c r="J306" s="115">
        <f t="shared" si="131"/>
        <v>3.7593984962406068</v>
      </c>
      <c r="K306" s="97">
        <v>230</v>
      </c>
      <c r="L306" s="98">
        <f t="shared" si="114"/>
        <v>276</v>
      </c>
      <c r="M306" s="5">
        <f t="shared" si="117"/>
        <v>3.7593984962406068</v>
      </c>
      <c r="N306" s="5">
        <f t="shared" si="118"/>
        <v>230.53333333333336</v>
      </c>
      <c r="S306" s="164">
        <f t="shared" si="112"/>
        <v>0</v>
      </c>
    </row>
    <row r="307" spans="1:19" s="4" customFormat="1" ht="31.5" x14ac:dyDescent="0.25">
      <c r="A307" s="75">
        <v>50000195</v>
      </c>
      <c r="B307" s="11" t="s">
        <v>202</v>
      </c>
      <c r="C307" s="54" t="s">
        <v>985</v>
      </c>
      <c r="D307" s="10">
        <f t="shared" si="128"/>
        <v>108.33333333333334</v>
      </c>
      <c r="E307" s="100">
        <f>VLOOKUP(A307,[1]Лист1!$A$2:$O$1343,14,0)</f>
        <v>130</v>
      </c>
      <c r="F307" s="100">
        <f t="shared" si="132"/>
        <v>110</v>
      </c>
      <c r="G307" s="112">
        <f t="shared" si="129"/>
        <v>135.20000000000002</v>
      </c>
      <c r="H307" s="113"/>
      <c r="I307" s="114">
        <f t="shared" si="130"/>
        <v>132</v>
      </c>
      <c r="J307" s="115">
        <f t="shared" si="131"/>
        <v>1.538461538461533</v>
      </c>
      <c r="K307" s="97">
        <v>110</v>
      </c>
      <c r="L307" s="98">
        <f t="shared" si="114"/>
        <v>132</v>
      </c>
      <c r="M307" s="5">
        <f t="shared" si="117"/>
        <v>1.538461538461533</v>
      </c>
      <c r="N307" s="5">
        <f t="shared" si="118"/>
        <v>112.66666666666669</v>
      </c>
      <c r="S307" s="164">
        <f t="shared" si="112"/>
        <v>0</v>
      </c>
    </row>
    <row r="308" spans="1:19" s="4" customFormat="1" x14ac:dyDescent="0.25">
      <c r="A308" s="75">
        <v>50000197</v>
      </c>
      <c r="B308" s="11" t="s">
        <v>203</v>
      </c>
      <c r="C308" s="54" t="s">
        <v>981</v>
      </c>
      <c r="D308" s="10">
        <f t="shared" si="128"/>
        <v>151.66666666666669</v>
      </c>
      <c r="E308" s="100">
        <f>VLOOKUP(A308,[1]Лист1!$A$2:$O$1343,14,0)</f>
        <v>182</v>
      </c>
      <c r="F308" s="100">
        <f t="shared" si="132"/>
        <v>155</v>
      </c>
      <c r="G308" s="112">
        <f t="shared" si="129"/>
        <v>189.28</v>
      </c>
      <c r="H308" s="113"/>
      <c r="I308" s="114">
        <f t="shared" si="130"/>
        <v>186</v>
      </c>
      <c r="J308" s="115">
        <f t="shared" si="131"/>
        <v>2.19780219780219</v>
      </c>
      <c r="K308" s="97">
        <v>155</v>
      </c>
      <c r="L308" s="98">
        <f t="shared" si="114"/>
        <v>186</v>
      </c>
      <c r="M308" s="5">
        <f t="shared" si="117"/>
        <v>2.19780219780219</v>
      </c>
      <c r="N308" s="5">
        <f t="shared" si="118"/>
        <v>157.73333333333335</v>
      </c>
      <c r="S308" s="164">
        <f t="shared" si="112"/>
        <v>0</v>
      </c>
    </row>
    <row r="309" spans="1:19" s="4" customFormat="1" ht="31.5" x14ac:dyDescent="0.25">
      <c r="A309" s="75">
        <v>50000198</v>
      </c>
      <c r="B309" s="11" t="s">
        <v>204</v>
      </c>
      <c r="C309" s="54" t="s">
        <v>981</v>
      </c>
      <c r="D309" s="10">
        <f t="shared" si="128"/>
        <v>146.66666666666669</v>
      </c>
      <c r="E309" s="100">
        <f>VLOOKUP(A309,[1]Лист1!$A$2:$O$1343,14,0)</f>
        <v>176</v>
      </c>
      <c r="F309" s="100">
        <f t="shared" si="132"/>
        <v>150</v>
      </c>
      <c r="G309" s="112">
        <f t="shared" si="129"/>
        <v>183.04000000000002</v>
      </c>
      <c r="H309" s="113"/>
      <c r="I309" s="114">
        <f t="shared" si="130"/>
        <v>180</v>
      </c>
      <c r="J309" s="115">
        <f t="shared" si="131"/>
        <v>2.2727272727272663</v>
      </c>
      <c r="K309" s="97">
        <v>150</v>
      </c>
      <c r="L309" s="98">
        <f t="shared" si="114"/>
        <v>180</v>
      </c>
      <c r="M309" s="5">
        <f t="shared" si="117"/>
        <v>2.2727272727272663</v>
      </c>
      <c r="N309" s="5">
        <f t="shared" si="118"/>
        <v>152.53333333333336</v>
      </c>
      <c r="S309" s="164">
        <f t="shared" si="112"/>
        <v>0</v>
      </c>
    </row>
    <row r="310" spans="1:19" s="4" customFormat="1" ht="31.5" x14ac:dyDescent="0.25">
      <c r="A310" s="75">
        <v>50000058</v>
      </c>
      <c r="B310" s="91" t="s">
        <v>1232</v>
      </c>
      <c r="C310" s="54" t="s">
        <v>981</v>
      </c>
      <c r="D310" s="10">
        <f t="shared" si="128"/>
        <v>225</v>
      </c>
      <c r="E310" s="100">
        <f>VLOOKUP(A310,[1]Лист1!$A$2:$O$1343,14,0)</f>
        <v>270</v>
      </c>
      <c r="F310" s="100">
        <f t="shared" si="132"/>
        <v>235</v>
      </c>
      <c r="G310" s="112">
        <f t="shared" si="129"/>
        <v>280.8</v>
      </c>
      <c r="H310" s="113"/>
      <c r="I310" s="114">
        <f t="shared" si="130"/>
        <v>282</v>
      </c>
      <c r="J310" s="115">
        <f t="shared" si="131"/>
        <v>4.4444444444444571</v>
      </c>
      <c r="K310" s="97">
        <v>235</v>
      </c>
      <c r="L310" s="98">
        <f t="shared" si="114"/>
        <v>282</v>
      </c>
      <c r="M310" s="5">
        <f t="shared" si="117"/>
        <v>4.4444444444444571</v>
      </c>
      <c r="N310" s="5">
        <f t="shared" si="118"/>
        <v>234</v>
      </c>
      <c r="S310" s="164">
        <f t="shared" si="112"/>
        <v>0</v>
      </c>
    </row>
    <row r="311" spans="1:19" s="4" customFormat="1" ht="31.5" x14ac:dyDescent="0.25">
      <c r="A311" s="75">
        <v>50001100</v>
      </c>
      <c r="B311" s="11" t="s">
        <v>205</v>
      </c>
      <c r="C311" s="54" t="s">
        <v>981</v>
      </c>
      <c r="D311" s="10">
        <f t="shared" si="128"/>
        <v>163.33333333333334</v>
      </c>
      <c r="E311" s="100">
        <f>VLOOKUP(A311,[1]Лист1!$A$2:$O$1343,14,0)</f>
        <v>196</v>
      </c>
      <c r="F311" s="100">
        <f t="shared" si="132"/>
        <v>170</v>
      </c>
      <c r="G311" s="112">
        <f t="shared" si="129"/>
        <v>203.84</v>
      </c>
      <c r="H311" s="113"/>
      <c r="I311" s="114">
        <f t="shared" si="130"/>
        <v>204</v>
      </c>
      <c r="J311" s="115">
        <f t="shared" si="131"/>
        <v>4.0816326530612344</v>
      </c>
      <c r="K311" s="97">
        <v>170</v>
      </c>
      <c r="L311" s="98">
        <f t="shared" si="114"/>
        <v>204</v>
      </c>
      <c r="M311" s="5">
        <f t="shared" si="117"/>
        <v>4.0816326530612344</v>
      </c>
      <c r="N311" s="5">
        <f t="shared" si="118"/>
        <v>169.86666666666667</v>
      </c>
      <c r="S311" s="164">
        <f t="shared" si="112"/>
        <v>0</v>
      </c>
    </row>
    <row r="312" spans="1:19" s="4" customFormat="1" ht="31.5" x14ac:dyDescent="0.25">
      <c r="A312" s="75">
        <v>50001107</v>
      </c>
      <c r="B312" s="11" t="s">
        <v>206</v>
      </c>
      <c r="C312" s="54" t="s">
        <v>981</v>
      </c>
      <c r="D312" s="10">
        <f t="shared" si="128"/>
        <v>170</v>
      </c>
      <c r="E312" s="100">
        <f>VLOOKUP(A312,[1]Лист1!$A$2:$O$1343,14,0)</f>
        <v>204</v>
      </c>
      <c r="F312" s="100">
        <f t="shared" si="132"/>
        <v>175</v>
      </c>
      <c r="G312" s="112">
        <f t="shared" si="129"/>
        <v>212.16</v>
      </c>
      <c r="H312" s="113"/>
      <c r="I312" s="114">
        <f t="shared" si="130"/>
        <v>210</v>
      </c>
      <c r="J312" s="115">
        <f t="shared" si="131"/>
        <v>2.941176470588232</v>
      </c>
      <c r="K312" s="97">
        <v>175</v>
      </c>
      <c r="L312" s="98">
        <f t="shared" si="114"/>
        <v>210</v>
      </c>
      <c r="M312" s="5">
        <f t="shared" si="117"/>
        <v>2.941176470588232</v>
      </c>
      <c r="N312" s="5">
        <f t="shared" si="118"/>
        <v>176.8</v>
      </c>
      <c r="S312" s="164">
        <f t="shared" si="112"/>
        <v>0</v>
      </c>
    </row>
    <row r="313" spans="1:19" s="4" customFormat="1" x14ac:dyDescent="0.25">
      <c r="A313" s="75">
        <v>50001101</v>
      </c>
      <c r="B313" s="11" t="s">
        <v>207</v>
      </c>
      <c r="C313" s="54" t="s">
        <v>985</v>
      </c>
      <c r="D313" s="10">
        <f t="shared" si="128"/>
        <v>710</v>
      </c>
      <c r="E313" s="100">
        <f>VLOOKUP(A313,[1]Лист1!$A$2:$O$1343,14,0)</f>
        <v>852</v>
      </c>
      <c r="F313" s="100">
        <f>I313/1.2</f>
        <v>710</v>
      </c>
      <c r="G313" s="112">
        <f t="shared" si="129"/>
        <v>886.08</v>
      </c>
      <c r="H313" s="113"/>
      <c r="I313" s="114">
        <v>852</v>
      </c>
      <c r="J313" s="115">
        <f t="shared" si="131"/>
        <v>0</v>
      </c>
      <c r="K313" s="97">
        <v>735</v>
      </c>
      <c r="L313" s="98">
        <f t="shared" si="114"/>
        <v>882</v>
      </c>
      <c r="M313" s="5">
        <f t="shared" si="117"/>
        <v>3.5211267605633765</v>
      </c>
      <c r="N313" s="5">
        <f t="shared" si="118"/>
        <v>738.4</v>
      </c>
      <c r="S313" s="164">
        <f t="shared" si="112"/>
        <v>0</v>
      </c>
    </row>
    <row r="314" spans="1:19" s="4" customFormat="1" ht="31.5" x14ac:dyDescent="0.25">
      <c r="A314" s="75">
        <v>50001112</v>
      </c>
      <c r="B314" s="11" t="s">
        <v>208</v>
      </c>
      <c r="C314" s="54" t="s">
        <v>985</v>
      </c>
      <c r="D314" s="10">
        <f t="shared" si="128"/>
        <v>220</v>
      </c>
      <c r="E314" s="100">
        <f>VLOOKUP(A314,[1]Лист1!$A$2:$O$1343,14,0)</f>
        <v>264</v>
      </c>
      <c r="F314" s="100">
        <f>K314</f>
        <v>230</v>
      </c>
      <c r="G314" s="112">
        <f t="shared" si="129"/>
        <v>274.56</v>
      </c>
      <c r="H314" s="113"/>
      <c r="I314" s="114">
        <f t="shared" si="130"/>
        <v>276</v>
      </c>
      <c r="J314" s="115">
        <f t="shared" si="131"/>
        <v>4.5454545454545467</v>
      </c>
      <c r="K314" s="97">
        <v>230</v>
      </c>
      <c r="L314" s="98">
        <f t="shared" si="114"/>
        <v>276</v>
      </c>
      <c r="M314" s="5">
        <f t="shared" si="117"/>
        <v>4.5454545454545467</v>
      </c>
      <c r="N314" s="5">
        <f t="shared" si="118"/>
        <v>228.8</v>
      </c>
      <c r="S314" s="164">
        <f t="shared" si="112"/>
        <v>0</v>
      </c>
    </row>
    <row r="315" spans="1:19" s="4" customFormat="1" ht="31.5" x14ac:dyDescent="0.25">
      <c r="A315" s="75">
        <v>50001320</v>
      </c>
      <c r="B315" s="11" t="s">
        <v>209</v>
      </c>
      <c r="C315" s="54" t="s">
        <v>985</v>
      </c>
      <c r="D315" s="10">
        <f t="shared" si="128"/>
        <v>527.5</v>
      </c>
      <c r="E315" s="100">
        <f>VLOOKUP(A315,[1]Лист1!$A$2:$O$1343,14,0)</f>
        <v>633</v>
      </c>
      <c r="F315" s="100">
        <f>K315</f>
        <v>545</v>
      </c>
      <c r="G315" s="112">
        <f t="shared" si="129"/>
        <v>658.32</v>
      </c>
      <c r="H315" s="113"/>
      <c r="I315" s="114">
        <f t="shared" si="130"/>
        <v>654</v>
      </c>
      <c r="J315" s="115">
        <f t="shared" si="131"/>
        <v>3.3175355450237021</v>
      </c>
      <c r="K315" s="97">
        <v>545</v>
      </c>
      <c r="L315" s="98">
        <f t="shared" si="114"/>
        <v>654</v>
      </c>
      <c r="M315" s="5">
        <f t="shared" si="117"/>
        <v>3.3175355450237021</v>
      </c>
      <c r="N315" s="5">
        <f t="shared" si="118"/>
        <v>548.6</v>
      </c>
      <c r="S315" s="164">
        <f t="shared" si="112"/>
        <v>0</v>
      </c>
    </row>
    <row r="316" spans="1:19" s="4" customFormat="1" ht="31.5" x14ac:dyDescent="0.25">
      <c r="A316" s="75">
        <v>50001321</v>
      </c>
      <c r="B316" s="11" t="s">
        <v>210</v>
      </c>
      <c r="C316" s="54" t="s">
        <v>981</v>
      </c>
      <c r="D316" s="10">
        <f t="shared" si="128"/>
        <v>151.66666666666669</v>
      </c>
      <c r="E316" s="100">
        <f>VLOOKUP(A316,[1]Лист1!$A$2:$O$1343,14,0)</f>
        <v>182</v>
      </c>
      <c r="F316" s="100">
        <f>K316</f>
        <v>160</v>
      </c>
      <c r="G316" s="112">
        <f t="shared" si="129"/>
        <v>189.28</v>
      </c>
      <c r="H316" s="113"/>
      <c r="I316" s="114">
        <f t="shared" si="130"/>
        <v>192</v>
      </c>
      <c r="J316" s="115">
        <f t="shared" si="131"/>
        <v>5.4945054945055034</v>
      </c>
      <c r="K316" s="97">
        <v>160</v>
      </c>
      <c r="L316" s="98">
        <f t="shared" si="114"/>
        <v>192</v>
      </c>
      <c r="M316" s="5">
        <f t="shared" si="117"/>
        <v>5.4945054945055034</v>
      </c>
      <c r="N316" s="5">
        <f t="shared" si="118"/>
        <v>157.73333333333335</v>
      </c>
      <c r="S316" s="164">
        <f t="shared" si="112"/>
        <v>0</v>
      </c>
    </row>
    <row r="317" spans="1:19" x14ac:dyDescent="0.25">
      <c r="A317" s="221" t="s">
        <v>1032</v>
      </c>
      <c r="B317" s="222"/>
      <c r="C317" s="222"/>
      <c r="D317" s="222"/>
      <c r="E317" s="222"/>
      <c r="F317" s="222"/>
      <c r="G317" s="222"/>
      <c r="H317" s="222"/>
      <c r="I317" s="223"/>
      <c r="J317" s="116"/>
      <c r="K317" s="97">
        <f t="shared" si="113"/>
        <v>0</v>
      </c>
      <c r="L317" s="98">
        <f t="shared" si="114"/>
        <v>0</v>
      </c>
      <c r="M317" s="5" t="e">
        <f t="shared" si="117"/>
        <v>#DIV/0!</v>
      </c>
      <c r="N317" s="5">
        <f t="shared" si="118"/>
        <v>0</v>
      </c>
      <c r="S317" s="164">
        <f t="shared" si="112"/>
        <v>0</v>
      </c>
    </row>
    <row r="318" spans="1:19" ht="31.5" x14ac:dyDescent="0.25">
      <c r="A318" s="75">
        <v>50001102</v>
      </c>
      <c r="B318" s="11" t="s">
        <v>211</v>
      </c>
      <c r="C318" s="54" t="s">
        <v>981</v>
      </c>
      <c r="D318" s="10">
        <f t="shared" ref="D318:D322" si="133">E318/1.2</f>
        <v>160.83333333333334</v>
      </c>
      <c r="E318" s="100">
        <f>VLOOKUP(A318,[1]Лист1!$A$2:$O$1343,14,0)</f>
        <v>193</v>
      </c>
      <c r="F318" s="100">
        <f>K318</f>
        <v>165</v>
      </c>
      <c r="G318" s="112">
        <f>E318*$H$11</f>
        <v>200.72</v>
      </c>
      <c r="H318" s="113"/>
      <c r="I318" s="114">
        <f t="shared" ref="I318:I322" si="134">F318*1.2</f>
        <v>198</v>
      </c>
      <c r="J318" s="115">
        <f>I318/E318*100-100</f>
        <v>2.5906735751295429</v>
      </c>
      <c r="K318" s="97">
        <v>165</v>
      </c>
      <c r="L318" s="98">
        <f t="shared" si="114"/>
        <v>198</v>
      </c>
      <c r="M318" s="5">
        <f t="shared" si="117"/>
        <v>2.5906735751295429</v>
      </c>
      <c r="N318" s="5">
        <f t="shared" si="118"/>
        <v>167.26666666666668</v>
      </c>
      <c r="S318" s="164">
        <f t="shared" si="112"/>
        <v>0</v>
      </c>
    </row>
    <row r="319" spans="1:19" ht="31.5" x14ac:dyDescent="0.25">
      <c r="A319" s="75">
        <v>50001322</v>
      </c>
      <c r="B319" s="11" t="s">
        <v>212</v>
      </c>
      <c r="C319" s="54" t="s">
        <v>981</v>
      </c>
      <c r="D319" s="10">
        <f t="shared" si="133"/>
        <v>160.83333333333334</v>
      </c>
      <c r="E319" s="100">
        <f>VLOOKUP(A319,[1]Лист1!$A$2:$O$1343,14,0)</f>
        <v>193</v>
      </c>
      <c r="F319" s="100">
        <f>K319</f>
        <v>165</v>
      </c>
      <c r="G319" s="112">
        <f>E319*$H$11</f>
        <v>200.72</v>
      </c>
      <c r="H319" s="113"/>
      <c r="I319" s="114">
        <f t="shared" si="134"/>
        <v>198</v>
      </c>
      <c r="J319" s="115">
        <f>I319/E319*100-100</f>
        <v>2.5906735751295429</v>
      </c>
      <c r="K319" s="97">
        <v>165</v>
      </c>
      <c r="L319" s="98">
        <f t="shared" si="114"/>
        <v>198</v>
      </c>
      <c r="M319" s="5">
        <f t="shared" si="117"/>
        <v>2.5906735751295429</v>
      </c>
      <c r="N319" s="5">
        <f t="shared" si="118"/>
        <v>167.26666666666668</v>
      </c>
      <c r="S319" s="164">
        <f t="shared" si="112"/>
        <v>0</v>
      </c>
    </row>
    <row r="320" spans="1:19" x14ac:dyDescent="0.25">
      <c r="A320" s="66">
        <v>50000059</v>
      </c>
      <c r="B320" s="91" t="s">
        <v>1233</v>
      </c>
      <c r="C320" s="54" t="s">
        <v>981</v>
      </c>
      <c r="D320" s="10">
        <f t="shared" si="133"/>
        <v>175</v>
      </c>
      <c r="E320" s="100">
        <f>VLOOKUP(A320,[1]Лист1!$A$2:$O$1343,14,0)</f>
        <v>210</v>
      </c>
      <c r="F320" s="100">
        <v>180</v>
      </c>
      <c r="G320" s="112">
        <f>E320*$H$11</f>
        <v>218.4</v>
      </c>
      <c r="H320" s="113"/>
      <c r="I320" s="114">
        <f t="shared" si="134"/>
        <v>216</v>
      </c>
      <c r="J320" s="115">
        <f>I320/E320*100-100</f>
        <v>2.857142857142847</v>
      </c>
      <c r="K320" s="97">
        <v>1800</v>
      </c>
      <c r="L320" s="98">
        <f t="shared" si="114"/>
        <v>2160</v>
      </c>
      <c r="M320" s="5">
        <f t="shared" si="117"/>
        <v>928.57142857142867</v>
      </c>
      <c r="N320" s="5">
        <f t="shared" si="118"/>
        <v>182</v>
      </c>
      <c r="S320" s="164">
        <f t="shared" si="112"/>
        <v>0</v>
      </c>
    </row>
    <row r="321" spans="1:54" ht="31.5" x14ac:dyDescent="0.25">
      <c r="A321" s="66">
        <v>50000060</v>
      </c>
      <c r="B321" s="91" t="s">
        <v>1234</v>
      </c>
      <c r="C321" s="54" t="s">
        <v>981</v>
      </c>
      <c r="D321" s="10">
        <f t="shared" si="133"/>
        <v>148.33333333333334</v>
      </c>
      <c r="E321" s="100">
        <f>VLOOKUP(A321,[1]Лист1!$A$2:$O$1343,14,0)</f>
        <v>178</v>
      </c>
      <c r="F321" s="100">
        <f>K321</f>
        <v>155</v>
      </c>
      <c r="G321" s="112">
        <f>E321*$H$11</f>
        <v>185.12</v>
      </c>
      <c r="H321" s="113"/>
      <c r="I321" s="114">
        <f t="shared" si="134"/>
        <v>186</v>
      </c>
      <c r="J321" s="115">
        <f>I321/E321*100-100</f>
        <v>4.4943820224719246</v>
      </c>
      <c r="K321" s="97">
        <v>155</v>
      </c>
      <c r="L321" s="98">
        <f t="shared" si="114"/>
        <v>186</v>
      </c>
      <c r="M321" s="5">
        <f t="shared" si="117"/>
        <v>4.4943820224719246</v>
      </c>
      <c r="N321" s="5">
        <f t="shared" si="118"/>
        <v>154.26666666666668</v>
      </c>
      <c r="S321" s="164">
        <f t="shared" si="112"/>
        <v>0</v>
      </c>
    </row>
    <row r="322" spans="1:54" s="13" customFormat="1" ht="47.25" x14ac:dyDescent="0.25">
      <c r="A322" s="66">
        <v>50000061</v>
      </c>
      <c r="B322" s="91" t="s">
        <v>1235</v>
      </c>
      <c r="C322" s="54" t="s">
        <v>981</v>
      </c>
      <c r="D322" s="10">
        <f t="shared" si="133"/>
        <v>188.33333333333334</v>
      </c>
      <c r="E322" s="100">
        <f>VLOOKUP(A322,[1]Лист1!$A$2:$O$1343,14,0)</f>
        <v>226</v>
      </c>
      <c r="F322" s="100">
        <f>K322</f>
        <v>195</v>
      </c>
      <c r="G322" s="112">
        <f>E322*$H$11</f>
        <v>235.04000000000002</v>
      </c>
      <c r="H322" s="113"/>
      <c r="I322" s="114">
        <f t="shared" si="134"/>
        <v>234</v>
      </c>
      <c r="J322" s="115">
        <f>I322/E322*100-100</f>
        <v>3.5398230088495666</v>
      </c>
      <c r="K322" s="97">
        <v>195</v>
      </c>
      <c r="L322" s="98">
        <f t="shared" si="114"/>
        <v>234</v>
      </c>
      <c r="M322" s="5">
        <f t="shared" si="117"/>
        <v>3.5398230088495666</v>
      </c>
      <c r="N322" s="5">
        <f t="shared" si="118"/>
        <v>195.86666666666667</v>
      </c>
      <c r="S322" s="164">
        <f t="shared" si="112"/>
        <v>0</v>
      </c>
    </row>
    <row r="323" spans="1:54" s="5" customFormat="1" x14ac:dyDescent="0.25">
      <c r="A323" s="221" t="s">
        <v>1033</v>
      </c>
      <c r="B323" s="222"/>
      <c r="C323" s="222"/>
      <c r="D323" s="222"/>
      <c r="E323" s="222"/>
      <c r="F323" s="222"/>
      <c r="G323" s="222"/>
      <c r="H323" s="222"/>
      <c r="I323" s="223"/>
      <c r="J323" s="116"/>
      <c r="K323" s="97">
        <f t="shared" si="113"/>
        <v>0</v>
      </c>
      <c r="L323" s="98">
        <f t="shared" si="114"/>
        <v>0</v>
      </c>
      <c r="M323" s="5" t="e">
        <f t="shared" si="117"/>
        <v>#DIV/0!</v>
      </c>
      <c r="N323" s="5">
        <f t="shared" si="118"/>
        <v>0</v>
      </c>
      <c r="S323" s="164">
        <f t="shared" si="112"/>
        <v>0</v>
      </c>
      <c r="BB323" s="5" t="s">
        <v>1369</v>
      </c>
    </row>
    <row r="324" spans="1:54" ht="31.5" x14ac:dyDescent="0.25">
      <c r="A324" s="75">
        <v>50001323</v>
      </c>
      <c r="B324" s="11" t="s">
        <v>213</v>
      </c>
      <c r="C324" s="54" t="s">
        <v>985</v>
      </c>
      <c r="D324" s="10">
        <f t="shared" ref="D324:D329" si="135">E324/1.2</f>
        <v>640</v>
      </c>
      <c r="E324" s="100">
        <f>VLOOKUP(A324,[1]Лист1!$A$2:$O$1343,14,0)</f>
        <v>768</v>
      </c>
      <c r="F324" s="100">
        <f t="shared" ref="F324:F329" si="136">K324</f>
        <v>665</v>
      </c>
      <c r="G324" s="112">
        <f t="shared" ref="G324:G329" si="137">E324*$H$11</f>
        <v>798.72</v>
      </c>
      <c r="H324" s="113"/>
      <c r="I324" s="114">
        <f t="shared" ref="I324:I329" si="138">F324*1.2</f>
        <v>798</v>
      </c>
      <c r="J324" s="115">
        <f t="shared" ref="J324:J329" si="139">I324/E324*100-100</f>
        <v>3.90625</v>
      </c>
      <c r="K324" s="97">
        <v>665</v>
      </c>
      <c r="L324" s="98">
        <f t="shared" si="114"/>
        <v>798</v>
      </c>
      <c r="M324" s="5">
        <f t="shared" si="117"/>
        <v>3.90625</v>
      </c>
      <c r="N324" s="5">
        <f t="shared" si="118"/>
        <v>665.6</v>
      </c>
      <c r="S324" s="164">
        <f t="shared" si="112"/>
        <v>0</v>
      </c>
    </row>
    <row r="325" spans="1:54" ht="31.5" x14ac:dyDescent="0.25">
      <c r="A325" s="75">
        <v>50001324</v>
      </c>
      <c r="B325" s="11" t="s">
        <v>214</v>
      </c>
      <c r="C325" s="54" t="s">
        <v>985</v>
      </c>
      <c r="D325" s="10">
        <f t="shared" si="135"/>
        <v>1012.5</v>
      </c>
      <c r="E325" s="100">
        <f>VLOOKUP(A325,[1]Лист1!$A$2:$O$1343,14,0)</f>
        <v>1215</v>
      </c>
      <c r="F325" s="100">
        <f t="shared" si="136"/>
        <v>1050</v>
      </c>
      <c r="G325" s="112">
        <f t="shared" si="137"/>
        <v>1263.6000000000001</v>
      </c>
      <c r="H325" s="113"/>
      <c r="I325" s="114">
        <f t="shared" si="138"/>
        <v>1260</v>
      </c>
      <c r="J325" s="115">
        <f t="shared" si="139"/>
        <v>3.7037037037036953</v>
      </c>
      <c r="K325" s="97">
        <v>1050</v>
      </c>
      <c r="L325" s="98">
        <f t="shared" si="114"/>
        <v>1260</v>
      </c>
      <c r="M325" s="5">
        <f t="shared" si="117"/>
        <v>3.7037037037036953</v>
      </c>
      <c r="N325" s="5">
        <f t="shared" si="118"/>
        <v>1053</v>
      </c>
      <c r="S325" s="164">
        <f t="shared" si="112"/>
        <v>0</v>
      </c>
    </row>
    <row r="326" spans="1:54" s="5" customFormat="1" ht="31.5" x14ac:dyDescent="0.25">
      <c r="A326" s="75">
        <v>50000062</v>
      </c>
      <c r="B326" s="91" t="s">
        <v>1236</v>
      </c>
      <c r="C326" s="54" t="s">
        <v>985</v>
      </c>
      <c r="D326" s="10">
        <f t="shared" si="135"/>
        <v>1012.5</v>
      </c>
      <c r="E326" s="100">
        <f>VLOOKUP(A326,[1]Лист1!$A$2:$O$1343,14,0)</f>
        <v>1215</v>
      </c>
      <c r="F326" s="100">
        <f t="shared" si="136"/>
        <v>1050</v>
      </c>
      <c r="G326" s="112">
        <f t="shared" si="137"/>
        <v>1263.6000000000001</v>
      </c>
      <c r="H326" s="113"/>
      <c r="I326" s="114">
        <f t="shared" si="138"/>
        <v>1260</v>
      </c>
      <c r="J326" s="115">
        <f t="shared" si="139"/>
        <v>3.7037037037036953</v>
      </c>
      <c r="K326" s="97">
        <v>1050</v>
      </c>
      <c r="L326" s="98">
        <f t="shared" si="114"/>
        <v>1260</v>
      </c>
      <c r="M326" s="5">
        <f t="shared" si="117"/>
        <v>3.7037037037036953</v>
      </c>
      <c r="N326" s="5">
        <f t="shared" si="118"/>
        <v>1053</v>
      </c>
      <c r="S326" s="164">
        <f t="shared" si="112"/>
        <v>0</v>
      </c>
    </row>
    <row r="327" spans="1:54" s="5" customFormat="1" ht="31.5" x14ac:dyDescent="0.25">
      <c r="A327" s="75">
        <v>50000953</v>
      </c>
      <c r="B327" s="11" t="s">
        <v>215</v>
      </c>
      <c r="C327" s="54" t="s">
        <v>985</v>
      </c>
      <c r="D327" s="10">
        <f t="shared" si="135"/>
        <v>1000</v>
      </c>
      <c r="E327" s="100">
        <f>VLOOKUP(A327,[1]Лист1!$A$2:$O$1343,14,0)</f>
        <v>1200</v>
      </c>
      <c r="F327" s="100">
        <f t="shared" si="136"/>
        <v>1040</v>
      </c>
      <c r="G327" s="112">
        <f t="shared" si="137"/>
        <v>1248</v>
      </c>
      <c r="H327" s="113"/>
      <c r="I327" s="114">
        <f t="shared" si="138"/>
        <v>1248</v>
      </c>
      <c r="J327" s="115">
        <f t="shared" si="139"/>
        <v>4</v>
      </c>
      <c r="K327" s="97">
        <v>1040</v>
      </c>
      <c r="L327" s="98">
        <f t="shared" si="114"/>
        <v>1248</v>
      </c>
      <c r="M327" s="5">
        <f t="shared" si="117"/>
        <v>4</v>
      </c>
      <c r="N327" s="5">
        <f t="shared" si="118"/>
        <v>1040</v>
      </c>
      <c r="S327" s="164">
        <f t="shared" si="112"/>
        <v>0</v>
      </c>
    </row>
    <row r="328" spans="1:54" s="13" customFormat="1" ht="31.5" x14ac:dyDescent="0.25">
      <c r="A328" s="75">
        <v>51000177</v>
      </c>
      <c r="B328" s="11" t="s">
        <v>216</v>
      </c>
      <c r="C328" s="54" t="s">
        <v>985</v>
      </c>
      <c r="D328" s="10">
        <f t="shared" si="135"/>
        <v>221.66666666666669</v>
      </c>
      <c r="E328" s="100">
        <f>VLOOKUP(A328,[1]Лист1!$A$2:$O$1343,14,0)</f>
        <v>266</v>
      </c>
      <c r="F328" s="100">
        <f t="shared" si="136"/>
        <v>230</v>
      </c>
      <c r="G328" s="112">
        <f t="shared" si="137"/>
        <v>276.64</v>
      </c>
      <c r="H328" s="113"/>
      <c r="I328" s="114">
        <f t="shared" si="138"/>
        <v>276</v>
      </c>
      <c r="J328" s="115">
        <f t="shared" si="139"/>
        <v>3.7593984962406068</v>
      </c>
      <c r="K328" s="97">
        <v>230</v>
      </c>
      <c r="L328" s="98">
        <f t="shared" si="114"/>
        <v>276</v>
      </c>
      <c r="M328" s="5">
        <f t="shared" si="117"/>
        <v>3.7593984962406068</v>
      </c>
      <c r="N328" s="5">
        <f t="shared" si="118"/>
        <v>230.53333333333336</v>
      </c>
      <c r="S328" s="164">
        <f t="shared" si="112"/>
        <v>0</v>
      </c>
    </row>
    <row r="329" spans="1:54" s="13" customFormat="1" ht="47.25" x14ac:dyDescent="0.25">
      <c r="A329" s="75">
        <v>50001328</v>
      </c>
      <c r="B329" s="11" t="s">
        <v>217</v>
      </c>
      <c r="C329" s="54" t="s">
        <v>985</v>
      </c>
      <c r="D329" s="10">
        <f t="shared" si="135"/>
        <v>133.33333333333334</v>
      </c>
      <c r="E329" s="100">
        <f>VLOOKUP(A329,[1]Лист1!$A$2:$O$1343,14,0)</f>
        <v>160</v>
      </c>
      <c r="F329" s="100">
        <f t="shared" si="136"/>
        <v>135</v>
      </c>
      <c r="G329" s="112">
        <f t="shared" si="137"/>
        <v>166.4</v>
      </c>
      <c r="H329" s="113"/>
      <c r="I329" s="114">
        <f t="shared" si="138"/>
        <v>162</v>
      </c>
      <c r="J329" s="115">
        <f t="shared" si="139"/>
        <v>1.25</v>
      </c>
      <c r="K329" s="97">
        <v>135</v>
      </c>
      <c r="L329" s="98">
        <f t="shared" si="114"/>
        <v>162</v>
      </c>
      <c r="M329" s="5">
        <f t="shared" si="117"/>
        <v>1.25</v>
      </c>
      <c r="N329" s="5">
        <f t="shared" si="118"/>
        <v>138.66666666666669</v>
      </c>
      <c r="S329" s="164">
        <f t="shared" si="112"/>
        <v>0</v>
      </c>
    </row>
    <row r="330" spans="1:54" s="4" customFormat="1" x14ac:dyDescent="0.25">
      <c r="A330" s="221" t="s">
        <v>1034</v>
      </c>
      <c r="B330" s="222"/>
      <c r="C330" s="222"/>
      <c r="D330" s="222"/>
      <c r="E330" s="222"/>
      <c r="F330" s="222"/>
      <c r="G330" s="222"/>
      <c r="H330" s="222"/>
      <c r="I330" s="223"/>
      <c r="J330" s="116"/>
      <c r="K330" s="97">
        <f t="shared" si="113"/>
        <v>0</v>
      </c>
      <c r="L330" s="98">
        <f t="shared" si="114"/>
        <v>0</v>
      </c>
      <c r="M330" s="5" t="e">
        <f t="shared" si="117"/>
        <v>#DIV/0!</v>
      </c>
      <c r="N330" s="5">
        <f t="shared" si="118"/>
        <v>0</v>
      </c>
      <c r="S330" s="164">
        <f t="shared" si="112"/>
        <v>0</v>
      </c>
    </row>
    <row r="331" spans="1:54" ht="47.25" x14ac:dyDescent="0.25">
      <c r="A331" s="75">
        <v>50000063</v>
      </c>
      <c r="B331" s="91" t="s">
        <v>1299</v>
      </c>
      <c r="C331" s="54" t="s">
        <v>985</v>
      </c>
      <c r="D331" s="10">
        <f t="shared" ref="D331" si="140">E331/1.2</f>
        <v>141.66666666666669</v>
      </c>
      <c r="E331" s="100">
        <f>VLOOKUP(A331,[1]Лист1!$A$2:$O$1343,14,0)</f>
        <v>170</v>
      </c>
      <c r="F331" s="100">
        <f>K331</f>
        <v>145</v>
      </c>
      <c r="G331" s="112">
        <f>E331*$H$11</f>
        <v>176.8</v>
      </c>
      <c r="H331" s="113"/>
      <c r="I331" s="114">
        <f t="shared" ref="I331" si="141">F331*1.2</f>
        <v>174</v>
      </c>
      <c r="J331" s="115">
        <f>I331/E331*100-100</f>
        <v>2.3529411764705799</v>
      </c>
      <c r="K331" s="97">
        <v>145</v>
      </c>
      <c r="L331" s="98">
        <f t="shared" si="114"/>
        <v>174</v>
      </c>
      <c r="M331" s="5">
        <f t="shared" si="117"/>
        <v>2.3529411764705799</v>
      </c>
      <c r="N331" s="5">
        <f t="shared" si="118"/>
        <v>147.33333333333337</v>
      </c>
      <c r="S331" s="164">
        <f t="shared" si="112"/>
        <v>0</v>
      </c>
    </row>
    <row r="332" spans="1:54" s="13" customFormat="1" x14ac:dyDescent="0.25">
      <c r="A332" s="221" t="s">
        <v>682</v>
      </c>
      <c r="B332" s="222"/>
      <c r="C332" s="222"/>
      <c r="D332" s="222"/>
      <c r="E332" s="222"/>
      <c r="F332" s="222"/>
      <c r="G332" s="222"/>
      <c r="H332" s="222"/>
      <c r="I332" s="223"/>
      <c r="J332" s="116"/>
      <c r="K332" s="97">
        <f t="shared" si="113"/>
        <v>0</v>
      </c>
      <c r="L332" s="98">
        <f t="shared" si="114"/>
        <v>0</v>
      </c>
      <c r="M332" s="5" t="e">
        <f t="shared" si="117"/>
        <v>#DIV/0!</v>
      </c>
      <c r="N332" s="5">
        <f t="shared" si="118"/>
        <v>0</v>
      </c>
      <c r="S332" s="164">
        <f t="shared" si="112"/>
        <v>0</v>
      </c>
    </row>
    <row r="333" spans="1:54" ht="47.25" x14ac:dyDescent="0.25">
      <c r="A333" s="78">
        <v>50000031</v>
      </c>
      <c r="B333" s="91" t="s">
        <v>1237</v>
      </c>
      <c r="C333" s="54" t="s">
        <v>997</v>
      </c>
      <c r="D333" s="10">
        <f t="shared" ref="D333" si="142">E333/1.2</f>
        <v>8333.3333333333339</v>
      </c>
      <c r="E333" s="100">
        <f>VLOOKUP(A333,[1]Лист1!$A$2:$O$1343,14,0)</f>
        <v>10000</v>
      </c>
      <c r="F333" s="157">
        <f>I333/1.2</f>
        <v>8500</v>
      </c>
      <c r="G333" s="158">
        <f>E333*$H$11</f>
        <v>10400</v>
      </c>
      <c r="H333" s="159"/>
      <c r="I333" s="160">
        <v>10200</v>
      </c>
      <c r="J333" s="161">
        <f>I333/E333*100-100</f>
        <v>2</v>
      </c>
      <c r="K333" s="97">
        <v>8665</v>
      </c>
      <c r="L333" s="98">
        <f t="shared" si="114"/>
        <v>10398</v>
      </c>
      <c r="M333" s="5">
        <f t="shared" si="117"/>
        <v>3.980000000000004</v>
      </c>
      <c r="N333" s="5">
        <f t="shared" si="118"/>
        <v>8666.6666666666679</v>
      </c>
      <c r="S333" s="164">
        <f t="shared" si="112"/>
        <v>0</v>
      </c>
    </row>
    <row r="334" spans="1:54" x14ac:dyDescent="0.25">
      <c r="A334" s="221" t="s">
        <v>1002</v>
      </c>
      <c r="B334" s="222"/>
      <c r="C334" s="222"/>
      <c r="D334" s="222"/>
      <c r="E334" s="222"/>
      <c r="F334" s="222"/>
      <c r="G334" s="222"/>
      <c r="H334" s="222"/>
      <c r="I334" s="223"/>
      <c r="J334" s="116"/>
      <c r="K334" s="97">
        <f t="shared" si="113"/>
        <v>0</v>
      </c>
      <c r="L334" s="98">
        <f t="shared" si="114"/>
        <v>0</v>
      </c>
      <c r="M334" s="5" t="e">
        <f t="shared" si="117"/>
        <v>#DIV/0!</v>
      </c>
      <c r="N334" s="5">
        <f t="shared" si="118"/>
        <v>0</v>
      </c>
      <c r="S334" s="164">
        <f t="shared" si="112"/>
        <v>0</v>
      </c>
    </row>
    <row r="335" spans="1:54" ht="31.5" x14ac:dyDescent="0.25">
      <c r="A335" s="172">
        <v>50000127</v>
      </c>
      <c r="B335" s="20" t="s">
        <v>1364</v>
      </c>
      <c r="C335" s="54" t="s">
        <v>981</v>
      </c>
      <c r="D335" s="10">
        <f t="shared" ref="D335:D336" si="143">E335/1.2</f>
        <v>2583.3333333333335</v>
      </c>
      <c r="E335" s="100">
        <v>3100</v>
      </c>
      <c r="F335" s="100">
        <f>K335</f>
        <v>2685</v>
      </c>
      <c r="G335" s="112">
        <f>E335*$H$11</f>
        <v>3224</v>
      </c>
      <c r="H335" s="113"/>
      <c r="I335" s="114">
        <f t="shared" ref="I335:I336" si="144">F335*1.2</f>
        <v>3222</v>
      </c>
      <c r="J335" s="115">
        <f>I335/E335*100-100</f>
        <v>3.9354838709677438</v>
      </c>
      <c r="K335" s="97">
        <v>2685</v>
      </c>
      <c r="L335" s="98">
        <f t="shared" si="114"/>
        <v>3222</v>
      </c>
      <c r="M335" s="5">
        <f t="shared" si="117"/>
        <v>3.9354838709677438</v>
      </c>
      <c r="N335" s="5">
        <f t="shared" si="118"/>
        <v>2686.666666666667</v>
      </c>
      <c r="S335" s="164">
        <f t="shared" ref="S335:S398" si="145">(ROUND(F335,2)*1.2)-ROUND(I335,2)</f>
        <v>0</v>
      </c>
    </row>
    <row r="336" spans="1:54" ht="31.5" x14ac:dyDescent="0.25">
      <c r="A336" s="75">
        <v>50000112</v>
      </c>
      <c r="B336" s="27" t="s">
        <v>1320</v>
      </c>
      <c r="C336" s="54" t="s">
        <v>981</v>
      </c>
      <c r="D336" s="10">
        <f t="shared" si="143"/>
        <v>1045</v>
      </c>
      <c r="E336" s="100">
        <v>1254</v>
      </c>
      <c r="F336" s="100">
        <f>K336</f>
        <v>1085</v>
      </c>
      <c r="G336" s="112">
        <f>E336*$H$11</f>
        <v>1304.1600000000001</v>
      </c>
      <c r="H336" s="113"/>
      <c r="I336" s="114">
        <f t="shared" si="144"/>
        <v>1302</v>
      </c>
      <c r="J336" s="115">
        <f>I336/E336*100-100</f>
        <v>3.8277511961722439</v>
      </c>
      <c r="K336" s="97">
        <v>1085</v>
      </c>
      <c r="L336" s="98">
        <f t="shared" ref="L336:L399" si="146">K336*1.2</f>
        <v>1302</v>
      </c>
      <c r="M336" s="5">
        <f t="shared" si="117"/>
        <v>3.8277511961722439</v>
      </c>
      <c r="N336" s="5">
        <f t="shared" si="118"/>
        <v>1086.8</v>
      </c>
      <c r="S336" s="164">
        <f t="shared" si="145"/>
        <v>0</v>
      </c>
    </row>
    <row r="337" spans="1:19" x14ac:dyDescent="0.25">
      <c r="A337" s="221" t="s">
        <v>1086</v>
      </c>
      <c r="B337" s="222"/>
      <c r="C337" s="222"/>
      <c r="D337" s="222"/>
      <c r="E337" s="222"/>
      <c r="F337" s="222"/>
      <c r="G337" s="222"/>
      <c r="H337" s="222"/>
      <c r="I337" s="223"/>
      <c r="J337" s="116"/>
      <c r="K337" s="97">
        <f t="shared" ref="K337:K344" si="147">F337</f>
        <v>0</v>
      </c>
      <c r="L337" s="98">
        <f t="shared" si="146"/>
        <v>0</v>
      </c>
      <c r="M337" s="5" t="e">
        <f t="shared" si="117"/>
        <v>#DIV/0!</v>
      </c>
      <c r="N337" s="5">
        <f t="shared" si="118"/>
        <v>0</v>
      </c>
      <c r="S337" s="164">
        <f t="shared" si="145"/>
        <v>0</v>
      </c>
    </row>
    <row r="338" spans="1:19" x14ac:dyDescent="0.25">
      <c r="A338" s="76">
        <v>50000028</v>
      </c>
      <c r="B338" s="36" t="s">
        <v>1004</v>
      </c>
      <c r="C338" s="54" t="s">
        <v>981</v>
      </c>
      <c r="D338" s="10">
        <f t="shared" ref="D338:D340" si="148">E338/1.2</f>
        <v>190.83333333333334</v>
      </c>
      <c r="E338" s="100">
        <f>VLOOKUP(A338,[1]Лист1!$A$2:$O$1343,14,0)</f>
        <v>229</v>
      </c>
      <c r="F338" s="100">
        <f>K338</f>
        <v>195</v>
      </c>
      <c r="G338" s="112">
        <f>E338*$H$11</f>
        <v>238.16</v>
      </c>
      <c r="H338" s="113"/>
      <c r="I338" s="114">
        <f t="shared" ref="I338:I340" si="149">F338*1.2</f>
        <v>234</v>
      </c>
      <c r="J338" s="115">
        <f>I338/E338*100-100</f>
        <v>2.1834061135371172</v>
      </c>
      <c r="K338" s="97">
        <v>195</v>
      </c>
      <c r="L338" s="98">
        <f t="shared" si="146"/>
        <v>234</v>
      </c>
      <c r="M338" s="5">
        <f t="shared" si="117"/>
        <v>2.1834061135371172</v>
      </c>
      <c r="N338" s="5">
        <f t="shared" si="118"/>
        <v>198.4666666666667</v>
      </c>
      <c r="S338" s="164">
        <f t="shared" si="145"/>
        <v>0</v>
      </c>
    </row>
    <row r="339" spans="1:19" x14ac:dyDescent="0.25">
      <c r="A339" s="76">
        <v>50000029</v>
      </c>
      <c r="B339" s="36" t="s">
        <v>1003</v>
      </c>
      <c r="C339" s="54" t="s">
        <v>981</v>
      </c>
      <c r="D339" s="10">
        <f t="shared" si="148"/>
        <v>292.5</v>
      </c>
      <c r="E339" s="100">
        <f>VLOOKUP(A339,[1]Лист1!$A$2:$O$1343,14,0)</f>
        <v>351</v>
      </c>
      <c r="F339" s="100">
        <f>K339</f>
        <v>305</v>
      </c>
      <c r="G339" s="112">
        <f>E339*$H$11</f>
        <v>365.04</v>
      </c>
      <c r="H339" s="113"/>
      <c r="I339" s="114">
        <f t="shared" si="149"/>
        <v>366</v>
      </c>
      <c r="J339" s="115">
        <f>I339/E339*100-100</f>
        <v>4.2735042735042867</v>
      </c>
      <c r="K339" s="97">
        <v>305</v>
      </c>
      <c r="L339" s="98">
        <f t="shared" si="146"/>
        <v>366</v>
      </c>
      <c r="M339" s="5">
        <f t="shared" si="117"/>
        <v>4.2735042735042867</v>
      </c>
      <c r="N339" s="5">
        <f t="shared" si="118"/>
        <v>304.2</v>
      </c>
      <c r="S339" s="164">
        <f t="shared" si="145"/>
        <v>0</v>
      </c>
    </row>
    <row r="340" spans="1:19" ht="31.5" x14ac:dyDescent="0.25">
      <c r="A340" s="76">
        <v>50000030</v>
      </c>
      <c r="B340" s="36" t="s">
        <v>1300</v>
      </c>
      <c r="C340" s="54" t="s">
        <v>981</v>
      </c>
      <c r="D340" s="10">
        <f t="shared" si="148"/>
        <v>292.5</v>
      </c>
      <c r="E340" s="100">
        <f>VLOOKUP(A340,[1]Лист1!$A$2:$O$1343,14,0)</f>
        <v>351</v>
      </c>
      <c r="F340" s="100">
        <f>K340</f>
        <v>305</v>
      </c>
      <c r="G340" s="112">
        <f>E340*$H$11</f>
        <v>365.04</v>
      </c>
      <c r="H340" s="113"/>
      <c r="I340" s="114">
        <f t="shared" si="149"/>
        <v>366</v>
      </c>
      <c r="J340" s="115">
        <f>I340/E340*100-100</f>
        <v>4.2735042735042867</v>
      </c>
      <c r="K340" s="97">
        <v>305</v>
      </c>
      <c r="L340" s="98">
        <f t="shared" si="146"/>
        <v>366</v>
      </c>
      <c r="M340" s="5">
        <f t="shared" si="117"/>
        <v>4.2735042735042867</v>
      </c>
      <c r="N340" s="5">
        <f t="shared" si="118"/>
        <v>304.2</v>
      </c>
      <c r="S340" s="164">
        <f t="shared" si="145"/>
        <v>0</v>
      </c>
    </row>
    <row r="341" spans="1:19" x14ac:dyDescent="0.25">
      <c r="A341" s="221" t="s">
        <v>1143</v>
      </c>
      <c r="B341" s="222"/>
      <c r="C341" s="222"/>
      <c r="D341" s="222"/>
      <c r="E341" s="222"/>
      <c r="F341" s="222"/>
      <c r="G341" s="222"/>
      <c r="H341" s="222"/>
      <c r="I341" s="223"/>
      <c r="J341" s="116"/>
      <c r="K341" s="97">
        <f t="shared" si="147"/>
        <v>0</v>
      </c>
      <c r="L341" s="98">
        <f t="shared" si="146"/>
        <v>0</v>
      </c>
      <c r="M341" s="5" t="e">
        <f t="shared" ref="M341:M404" si="150">L341/E341*100-100</f>
        <v>#DIV/0!</v>
      </c>
      <c r="N341" s="5">
        <f t="shared" ref="N341:N404" si="151">D341*1.04</f>
        <v>0</v>
      </c>
      <c r="S341" s="164">
        <f t="shared" si="145"/>
        <v>0</v>
      </c>
    </row>
    <row r="342" spans="1:19" ht="31.5" x14ac:dyDescent="0.25">
      <c r="A342" s="76">
        <v>50000040</v>
      </c>
      <c r="B342" s="27" t="s">
        <v>1144</v>
      </c>
      <c r="C342" s="54" t="s">
        <v>985</v>
      </c>
      <c r="D342" s="10">
        <f t="shared" ref="D342" si="152">E342/1.2</f>
        <v>875</v>
      </c>
      <c r="E342" s="100">
        <f>VLOOKUP(A342,[1]Лист1!$A$2:$O$1343,14,0)</f>
        <v>1050</v>
      </c>
      <c r="F342" s="100">
        <f>I342/1.2</f>
        <v>875</v>
      </c>
      <c r="G342" s="112">
        <f>E342*$H$11</f>
        <v>1092</v>
      </c>
      <c r="H342" s="113"/>
      <c r="I342" s="114">
        <v>1050</v>
      </c>
      <c r="J342" s="115">
        <f>I342/E342*100-100</f>
        <v>0</v>
      </c>
      <c r="K342" s="97">
        <v>910</v>
      </c>
      <c r="L342" s="98">
        <f t="shared" si="146"/>
        <v>1092</v>
      </c>
      <c r="M342" s="5">
        <f t="shared" si="150"/>
        <v>4</v>
      </c>
      <c r="N342" s="5">
        <f t="shared" si="151"/>
        <v>910</v>
      </c>
      <c r="S342" s="164">
        <f t="shared" si="145"/>
        <v>0</v>
      </c>
    </row>
    <row r="343" spans="1:19" s="13" customFormat="1" ht="15.75" customHeight="1" x14ac:dyDescent="0.25">
      <c r="A343" s="214" t="s">
        <v>218</v>
      </c>
      <c r="B343" s="215"/>
      <c r="C343" s="215"/>
      <c r="D343" s="215"/>
      <c r="E343" s="215"/>
      <c r="F343" s="215"/>
      <c r="G343" s="215"/>
      <c r="H343" s="215"/>
      <c r="I343" s="216"/>
      <c r="J343" s="124"/>
      <c r="K343" s="97">
        <f t="shared" si="147"/>
        <v>0</v>
      </c>
      <c r="L343" s="98">
        <f t="shared" si="146"/>
        <v>0</v>
      </c>
      <c r="M343" s="5" t="e">
        <f t="shared" si="150"/>
        <v>#DIV/0!</v>
      </c>
      <c r="N343" s="5">
        <f t="shared" si="151"/>
        <v>0</v>
      </c>
      <c r="S343" s="164">
        <f t="shared" si="145"/>
        <v>0</v>
      </c>
    </row>
    <row r="344" spans="1:19" ht="15.75" customHeight="1" x14ac:dyDescent="0.25">
      <c r="A344" s="224" t="s">
        <v>1035</v>
      </c>
      <c r="B344" s="225"/>
      <c r="C344" s="225"/>
      <c r="D344" s="225"/>
      <c r="E344" s="225"/>
      <c r="F344" s="225"/>
      <c r="G344" s="225"/>
      <c r="H344" s="225"/>
      <c r="I344" s="226"/>
      <c r="J344" s="116"/>
      <c r="K344" s="97">
        <f t="shared" si="147"/>
        <v>0</v>
      </c>
      <c r="L344" s="98">
        <f t="shared" si="146"/>
        <v>0</v>
      </c>
      <c r="M344" s="5" t="e">
        <f t="shared" si="150"/>
        <v>#DIV/0!</v>
      </c>
      <c r="N344" s="5">
        <f t="shared" si="151"/>
        <v>0</v>
      </c>
      <c r="S344" s="164">
        <f t="shared" si="145"/>
        <v>0</v>
      </c>
    </row>
    <row r="345" spans="1:19" s="4" customFormat="1" ht="63" x14ac:dyDescent="0.25">
      <c r="A345" s="67">
        <v>60000005</v>
      </c>
      <c r="B345" s="59" t="s">
        <v>1193</v>
      </c>
      <c r="C345" s="30" t="s">
        <v>981</v>
      </c>
      <c r="D345" s="10">
        <f t="shared" ref="D345:D410" si="153">E345/1.2</f>
        <v>2214.166666666667</v>
      </c>
      <c r="E345" s="100">
        <f>VLOOKUP(A345,[1]Лист1!$A$2:$O$1343,14,0)</f>
        <v>2657</v>
      </c>
      <c r="F345" s="100">
        <f t="shared" ref="F345:F376" si="154">K345</f>
        <v>2300</v>
      </c>
      <c r="G345" s="112">
        <f t="shared" ref="G345:G376" si="155">E345*$H$11</f>
        <v>2763.28</v>
      </c>
      <c r="H345" s="113"/>
      <c r="I345" s="114">
        <f t="shared" ref="I345:I408" si="156">F345*1.2</f>
        <v>2760</v>
      </c>
      <c r="J345" s="115">
        <f t="shared" ref="J345:J376" si="157">I345/E345*100-100</f>
        <v>3.876552502822733</v>
      </c>
      <c r="K345" s="97">
        <v>2300</v>
      </c>
      <c r="L345" s="98">
        <f t="shared" si="146"/>
        <v>2760</v>
      </c>
      <c r="M345" s="5">
        <f t="shared" si="150"/>
        <v>3.876552502822733</v>
      </c>
      <c r="N345" s="5">
        <f t="shared" si="151"/>
        <v>2302.7333333333336</v>
      </c>
      <c r="S345" s="164">
        <f t="shared" si="145"/>
        <v>0</v>
      </c>
    </row>
    <row r="346" spans="1:19" s="4" customFormat="1" ht="47.25" x14ac:dyDescent="0.25">
      <c r="A346" s="67">
        <v>60000122</v>
      </c>
      <c r="B346" s="93" t="s">
        <v>1249</v>
      </c>
      <c r="C346" s="30" t="s">
        <v>981</v>
      </c>
      <c r="D346" s="10">
        <f t="shared" si="153"/>
        <v>2214.166666666667</v>
      </c>
      <c r="E346" s="100">
        <f>VLOOKUP(A346,[1]Лист1!$A$2:$O$1343,14,0)</f>
        <v>2657</v>
      </c>
      <c r="F346" s="100">
        <f t="shared" si="154"/>
        <v>2300</v>
      </c>
      <c r="G346" s="112">
        <f t="shared" si="155"/>
        <v>2763.28</v>
      </c>
      <c r="H346" s="113"/>
      <c r="I346" s="114">
        <f t="shared" si="156"/>
        <v>2760</v>
      </c>
      <c r="J346" s="115">
        <f t="shared" si="157"/>
        <v>3.876552502822733</v>
      </c>
      <c r="K346" s="97">
        <v>2300</v>
      </c>
      <c r="L346" s="98">
        <f t="shared" si="146"/>
        <v>2760</v>
      </c>
      <c r="M346" s="5">
        <f t="shared" si="150"/>
        <v>3.876552502822733</v>
      </c>
      <c r="N346" s="5">
        <f t="shared" si="151"/>
        <v>2302.7333333333336</v>
      </c>
      <c r="S346" s="164">
        <f t="shared" si="145"/>
        <v>0</v>
      </c>
    </row>
    <row r="347" spans="1:19" s="4" customFormat="1" ht="31.5" x14ac:dyDescent="0.25">
      <c r="A347" s="67">
        <v>60000123</v>
      </c>
      <c r="B347" s="94" t="s">
        <v>1250</v>
      </c>
      <c r="C347" s="30" t="s">
        <v>981</v>
      </c>
      <c r="D347" s="10">
        <f t="shared" si="153"/>
        <v>2214.166666666667</v>
      </c>
      <c r="E347" s="100">
        <f>VLOOKUP(A347,[1]Лист1!$A$2:$O$1343,14,0)</f>
        <v>2657</v>
      </c>
      <c r="F347" s="100">
        <f t="shared" si="154"/>
        <v>2300</v>
      </c>
      <c r="G347" s="112">
        <f t="shared" si="155"/>
        <v>2763.28</v>
      </c>
      <c r="H347" s="113"/>
      <c r="I347" s="114">
        <f t="shared" si="156"/>
        <v>2760</v>
      </c>
      <c r="J347" s="115">
        <f t="shared" si="157"/>
        <v>3.876552502822733</v>
      </c>
      <c r="K347" s="97">
        <v>2300</v>
      </c>
      <c r="L347" s="98">
        <f t="shared" si="146"/>
        <v>2760</v>
      </c>
      <c r="M347" s="5">
        <f t="shared" si="150"/>
        <v>3.876552502822733</v>
      </c>
      <c r="N347" s="5">
        <f t="shared" si="151"/>
        <v>2302.7333333333336</v>
      </c>
      <c r="S347" s="164">
        <f t="shared" si="145"/>
        <v>0</v>
      </c>
    </row>
    <row r="348" spans="1:19" x14ac:dyDescent="0.25">
      <c r="A348" s="67">
        <v>60000111</v>
      </c>
      <c r="B348" s="30" t="s">
        <v>219</v>
      </c>
      <c r="C348" s="30" t="s">
        <v>981</v>
      </c>
      <c r="D348" s="10">
        <f t="shared" si="153"/>
        <v>111.66666666666667</v>
      </c>
      <c r="E348" s="100">
        <f>VLOOKUP(A348,[1]Лист1!$A$2:$O$1343,14,0)</f>
        <v>134</v>
      </c>
      <c r="F348" s="100">
        <f t="shared" si="154"/>
        <v>115</v>
      </c>
      <c r="G348" s="112">
        <f t="shared" si="155"/>
        <v>139.36000000000001</v>
      </c>
      <c r="H348" s="113"/>
      <c r="I348" s="114">
        <f t="shared" si="156"/>
        <v>138</v>
      </c>
      <c r="J348" s="115">
        <f t="shared" si="157"/>
        <v>2.985074626865682</v>
      </c>
      <c r="K348" s="97">
        <v>115</v>
      </c>
      <c r="L348" s="98">
        <f t="shared" si="146"/>
        <v>138</v>
      </c>
      <c r="M348" s="5">
        <f t="shared" si="150"/>
        <v>2.985074626865682</v>
      </c>
      <c r="N348" s="5">
        <f t="shared" si="151"/>
        <v>116.13333333333334</v>
      </c>
      <c r="S348" s="164">
        <f t="shared" si="145"/>
        <v>0</v>
      </c>
    </row>
    <row r="349" spans="1:19" ht="31.5" x14ac:dyDescent="0.25">
      <c r="A349" s="67">
        <v>60000112</v>
      </c>
      <c r="B349" s="30" t="s">
        <v>220</v>
      </c>
      <c r="C349" s="30" t="s">
        <v>981</v>
      </c>
      <c r="D349" s="10">
        <f t="shared" si="153"/>
        <v>321.66666666666669</v>
      </c>
      <c r="E349" s="100">
        <f>VLOOKUP(A349,[1]Лист1!$A$2:$O$1343,14,0)</f>
        <v>386</v>
      </c>
      <c r="F349" s="100">
        <f t="shared" si="154"/>
        <v>335</v>
      </c>
      <c r="G349" s="112">
        <f t="shared" si="155"/>
        <v>401.44</v>
      </c>
      <c r="H349" s="113"/>
      <c r="I349" s="114">
        <f t="shared" si="156"/>
        <v>402</v>
      </c>
      <c r="J349" s="115">
        <f t="shared" si="157"/>
        <v>4.1450777202072402</v>
      </c>
      <c r="K349" s="97">
        <v>335</v>
      </c>
      <c r="L349" s="98">
        <f t="shared" si="146"/>
        <v>402</v>
      </c>
      <c r="M349" s="5">
        <f t="shared" si="150"/>
        <v>4.1450777202072402</v>
      </c>
      <c r="N349" s="5">
        <f t="shared" si="151"/>
        <v>334.53333333333336</v>
      </c>
      <c r="S349" s="164">
        <f t="shared" si="145"/>
        <v>0</v>
      </c>
    </row>
    <row r="350" spans="1:19" x14ac:dyDescent="0.25">
      <c r="A350" s="67">
        <v>60000113</v>
      </c>
      <c r="B350" s="30" t="s">
        <v>221</v>
      </c>
      <c r="C350" s="30" t="s">
        <v>981</v>
      </c>
      <c r="D350" s="10">
        <f t="shared" si="153"/>
        <v>176.66666666666669</v>
      </c>
      <c r="E350" s="100">
        <f>VLOOKUP(A350,[1]Лист1!$A$2:$O$1343,14,0)</f>
        <v>212</v>
      </c>
      <c r="F350" s="100">
        <f t="shared" si="154"/>
        <v>180</v>
      </c>
      <c r="G350" s="112">
        <f t="shared" si="155"/>
        <v>220.48000000000002</v>
      </c>
      <c r="H350" s="113"/>
      <c r="I350" s="114">
        <f t="shared" si="156"/>
        <v>216</v>
      </c>
      <c r="J350" s="115">
        <f t="shared" si="157"/>
        <v>1.8867924528301927</v>
      </c>
      <c r="K350" s="97">
        <v>180</v>
      </c>
      <c r="L350" s="98">
        <f t="shared" si="146"/>
        <v>216</v>
      </c>
      <c r="M350" s="5">
        <f t="shared" si="150"/>
        <v>1.8867924528301927</v>
      </c>
      <c r="N350" s="5">
        <f t="shared" si="151"/>
        <v>183.73333333333335</v>
      </c>
      <c r="S350" s="164">
        <f t="shared" si="145"/>
        <v>0</v>
      </c>
    </row>
    <row r="351" spans="1:19" ht="31.5" x14ac:dyDescent="0.25">
      <c r="A351" s="67">
        <v>60000114</v>
      </c>
      <c r="B351" s="30" t="s">
        <v>222</v>
      </c>
      <c r="C351" s="30" t="s">
        <v>981</v>
      </c>
      <c r="D351" s="10">
        <f t="shared" si="153"/>
        <v>70.833333333333343</v>
      </c>
      <c r="E351" s="100">
        <f>VLOOKUP(A351,[1]Лист1!$A$2:$O$1343,14,0)</f>
        <v>85</v>
      </c>
      <c r="F351" s="100">
        <f t="shared" si="154"/>
        <v>75</v>
      </c>
      <c r="G351" s="112">
        <f t="shared" si="155"/>
        <v>88.4</v>
      </c>
      <c r="H351" s="113"/>
      <c r="I351" s="114">
        <f t="shared" si="156"/>
        <v>90</v>
      </c>
      <c r="J351" s="115">
        <f t="shared" si="157"/>
        <v>5.8823529411764781</v>
      </c>
      <c r="K351" s="97">
        <v>75</v>
      </c>
      <c r="L351" s="98">
        <f t="shared" si="146"/>
        <v>90</v>
      </c>
      <c r="M351" s="5">
        <f t="shared" si="150"/>
        <v>5.8823529411764781</v>
      </c>
      <c r="N351" s="5">
        <f t="shared" si="151"/>
        <v>73.666666666666686</v>
      </c>
      <c r="S351" s="164">
        <f t="shared" si="145"/>
        <v>0</v>
      </c>
    </row>
    <row r="352" spans="1:19" x14ac:dyDescent="0.25">
      <c r="A352" s="67">
        <v>60000115</v>
      </c>
      <c r="B352" s="30" t="s">
        <v>223</v>
      </c>
      <c r="C352" s="30" t="s">
        <v>981</v>
      </c>
      <c r="D352" s="10">
        <f t="shared" si="153"/>
        <v>70.833333333333343</v>
      </c>
      <c r="E352" s="100">
        <f>VLOOKUP(A352,[1]Лист1!$A$2:$O$1343,14,0)</f>
        <v>85</v>
      </c>
      <c r="F352" s="100">
        <f t="shared" si="154"/>
        <v>75</v>
      </c>
      <c r="G352" s="112">
        <f t="shared" si="155"/>
        <v>88.4</v>
      </c>
      <c r="H352" s="113"/>
      <c r="I352" s="114">
        <f t="shared" si="156"/>
        <v>90</v>
      </c>
      <c r="J352" s="115">
        <f t="shared" si="157"/>
        <v>5.8823529411764781</v>
      </c>
      <c r="K352" s="97">
        <v>75</v>
      </c>
      <c r="L352" s="98">
        <f t="shared" si="146"/>
        <v>90</v>
      </c>
      <c r="M352" s="5">
        <f t="shared" si="150"/>
        <v>5.8823529411764781</v>
      </c>
      <c r="N352" s="5">
        <f t="shared" si="151"/>
        <v>73.666666666666686</v>
      </c>
      <c r="S352" s="164">
        <f t="shared" si="145"/>
        <v>0</v>
      </c>
    </row>
    <row r="353" spans="1:19" ht="31.5" x14ac:dyDescent="0.25">
      <c r="A353" s="77">
        <v>60000222</v>
      </c>
      <c r="B353" s="30" t="s">
        <v>224</v>
      </c>
      <c r="C353" s="61" t="s">
        <v>981</v>
      </c>
      <c r="D353" s="10">
        <f t="shared" si="153"/>
        <v>85.833333333333343</v>
      </c>
      <c r="E353" s="100">
        <f>VLOOKUP(A353,[1]Лист1!$A$2:$O$1343,14,0)</f>
        <v>103</v>
      </c>
      <c r="F353" s="100">
        <f t="shared" si="154"/>
        <v>90</v>
      </c>
      <c r="G353" s="112">
        <f t="shared" si="155"/>
        <v>107.12</v>
      </c>
      <c r="H353" s="113"/>
      <c r="I353" s="114">
        <f t="shared" si="156"/>
        <v>108</v>
      </c>
      <c r="J353" s="115">
        <f t="shared" si="157"/>
        <v>4.8543689320388381</v>
      </c>
      <c r="K353" s="97">
        <v>90</v>
      </c>
      <c r="L353" s="98">
        <f t="shared" si="146"/>
        <v>108</v>
      </c>
      <c r="M353" s="5">
        <f t="shared" si="150"/>
        <v>4.8543689320388381</v>
      </c>
      <c r="N353" s="5">
        <f t="shared" si="151"/>
        <v>89.26666666666668</v>
      </c>
      <c r="S353" s="164">
        <f t="shared" si="145"/>
        <v>0</v>
      </c>
    </row>
    <row r="354" spans="1:19" ht="31.5" x14ac:dyDescent="0.25">
      <c r="A354" s="77">
        <v>60000223</v>
      </c>
      <c r="B354" s="30" t="s">
        <v>225</v>
      </c>
      <c r="C354" s="61" t="s">
        <v>981</v>
      </c>
      <c r="D354" s="10">
        <f t="shared" si="153"/>
        <v>214.16666666666669</v>
      </c>
      <c r="E354" s="100">
        <f>VLOOKUP(A354,[1]Лист1!$A$2:$O$1343,14,0)</f>
        <v>257</v>
      </c>
      <c r="F354" s="100">
        <f t="shared" si="154"/>
        <v>225</v>
      </c>
      <c r="G354" s="112">
        <f t="shared" si="155"/>
        <v>267.28000000000003</v>
      </c>
      <c r="H354" s="113"/>
      <c r="I354" s="114">
        <f t="shared" si="156"/>
        <v>270</v>
      </c>
      <c r="J354" s="115">
        <f t="shared" si="157"/>
        <v>5.0583657587548743</v>
      </c>
      <c r="K354" s="97">
        <v>225</v>
      </c>
      <c r="L354" s="98">
        <f t="shared" si="146"/>
        <v>270</v>
      </c>
      <c r="M354" s="5">
        <f t="shared" si="150"/>
        <v>5.0583657587548743</v>
      </c>
      <c r="N354" s="5">
        <f t="shared" si="151"/>
        <v>222.73333333333335</v>
      </c>
      <c r="S354" s="164">
        <f t="shared" si="145"/>
        <v>0</v>
      </c>
    </row>
    <row r="355" spans="1:19" ht="31.5" x14ac:dyDescent="0.25">
      <c r="A355" s="77">
        <v>60000224</v>
      </c>
      <c r="B355" s="30" t="s">
        <v>226</v>
      </c>
      <c r="C355" s="61" t="s">
        <v>981</v>
      </c>
      <c r="D355" s="10">
        <f t="shared" si="153"/>
        <v>240.83333333333334</v>
      </c>
      <c r="E355" s="100">
        <f>VLOOKUP(A355,[1]Лист1!$A$2:$O$1343,14,0)</f>
        <v>289</v>
      </c>
      <c r="F355" s="100">
        <f t="shared" si="154"/>
        <v>250</v>
      </c>
      <c r="G355" s="112">
        <f t="shared" si="155"/>
        <v>300.56</v>
      </c>
      <c r="H355" s="113"/>
      <c r="I355" s="114">
        <f t="shared" si="156"/>
        <v>300</v>
      </c>
      <c r="J355" s="115">
        <f t="shared" si="157"/>
        <v>3.8062283737024103</v>
      </c>
      <c r="K355" s="97">
        <v>250</v>
      </c>
      <c r="L355" s="98">
        <f t="shared" si="146"/>
        <v>300</v>
      </c>
      <c r="M355" s="5">
        <f t="shared" si="150"/>
        <v>3.8062283737024103</v>
      </c>
      <c r="N355" s="5">
        <f t="shared" si="151"/>
        <v>250.4666666666667</v>
      </c>
      <c r="S355" s="164">
        <f t="shared" si="145"/>
        <v>0</v>
      </c>
    </row>
    <row r="356" spans="1:19" ht="31.5" x14ac:dyDescent="0.25">
      <c r="A356" s="77">
        <v>60000225</v>
      </c>
      <c r="B356" s="30" t="s">
        <v>227</v>
      </c>
      <c r="C356" s="61" t="s">
        <v>981</v>
      </c>
      <c r="D356" s="10">
        <f t="shared" si="153"/>
        <v>523.33333333333337</v>
      </c>
      <c r="E356" s="100">
        <f>VLOOKUP(A356,[1]Лист1!$A$2:$O$1343,14,0)</f>
        <v>628</v>
      </c>
      <c r="F356" s="100">
        <f t="shared" si="154"/>
        <v>545</v>
      </c>
      <c r="G356" s="112">
        <f t="shared" si="155"/>
        <v>653.12</v>
      </c>
      <c r="H356" s="113"/>
      <c r="I356" s="114">
        <f t="shared" si="156"/>
        <v>654</v>
      </c>
      <c r="J356" s="115">
        <f t="shared" si="157"/>
        <v>4.1401273885350349</v>
      </c>
      <c r="K356" s="97">
        <v>545</v>
      </c>
      <c r="L356" s="98">
        <f t="shared" si="146"/>
        <v>654</v>
      </c>
      <c r="M356" s="5">
        <f t="shared" si="150"/>
        <v>4.1401273885350349</v>
      </c>
      <c r="N356" s="5">
        <f t="shared" si="151"/>
        <v>544.26666666666677</v>
      </c>
      <c r="S356" s="164">
        <f t="shared" si="145"/>
        <v>0</v>
      </c>
    </row>
    <row r="357" spans="1:19" ht="31.5" x14ac:dyDescent="0.25">
      <c r="A357" s="77">
        <v>60000226</v>
      </c>
      <c r="B357" s="30" t="s">
        <v>228</v>
      </c>
      <c r="C357" s="61" t="s">
        <v>981</v>
      </c>
      <c r="D357" s="10">
        <f t="shared" si="153"/>
        <v>158.33333333333334</v>
      </c>
      <c r="E357" s="100">
        <f>VLOOKUP(A357,[1]Лист1!$A$2:$O$1343,14,0)</f>
        <v>190</v>
      </c>
      <c r="F357" s="100">
        <f t="shared" si="154"/>
        <v>165</v>
      </c>
      <c r="G357" s="112">
        <f t="shared" si="155"/>
        <v>197.6</v>
      </c>
      <c r="H357" s="113"/>
      <c r="I357" s="114">
        <f t="shared" si="156"/>
        <v>198</v>
      </c>
      <c r="J357" s="115">
        <f t="shared" si="157"/>
        <v>4.2105263157894655</v>
      </c>
      <c r="K357" s="97">
        <v>165</v>
      </c>
      <c r="L357" s="98">
        <f t="shared" si="146"/>
        <v>198</v>
      </c>
      <c r="M357" s="5">
        <f t="shared" si="150"/>
        <v>4.2105263157894655</v>
      </c>
      <c r="N357" s="5">
        <f t="shared" si="151"/>
        <v>164.66666666666669</v>
      </c>
      <c r="S357" s="164">
        <f t="shared" si="145"/>
        <v>0</v>
      </c>
    </row>
    <row r="358" spans="1:19" ht="31.5" x14ac:dyDescent="0.25">
      <c r="A358" s="78">
        <v>60000229</v>
      </c>
      <c r="B358" s="11" t="s">
        <v>229</v>
      </c>
      <c r="C358" s="54" t="s">
        <v>981</v>
      </c>
      <c r="D358" s="10">
        <f t="shared" si="153"/>
        <v>178.33333333333334</v>
      </c>
      <c r="E358" s="100">
        <f>VLOOKUP(A358,[1]Лист1!$A$2:$O$1343,14,0)</f>
        <v>214</v>
      </c>
      <c r="F358" s="100">
        <f t="shared" si="154"/>
        <v>185</v>
      </c>
      <c r="G358" s="112">
        <f t="shared" si="155"/>
        <v>222.56</v>
      </c>
      <c r="H358" s="113"/>
      <c r="I358" s="114">
        <f t="shared" si="156"/>
        <v>222</v>
      </c>
      <c r="J358" s="115">
        <f t="shared" si="157"/>
        <v>3.7383177570093409</v>
      </c>
      <c r="K358" s="97">
        <v>185</v>
      </c>
      <c r="L358" s="98">
        <f t="shared" si="146"/>
        <v>222</v>
      </c>
      <c r="M358" s="5">
        <f t="shared" si="150"/>
        <v>3.7383177570093409</v>
      </c>
      <c r="N358" s="5">
        <f t="shared" si="151"/>
        <v>185.4666666666667</v>
      </c>
      <c r="S358" s="164">
        <f t="shared" si="145"/>
        <v>0</v>
      </c>
    </row>
    <row r="359" spans="1:19" ht="47.25" x14ac:dyDescent="0.25">
      <c r="A359" s="78">
        <v>60000231</v>
      </c>
      <c r="B359" s="11" t="s">
        <v>230</v>
      </c>
      <c r="C359" s="54" t="s">
        <v>981</v>
      </c>
      <c r="D359" s="10">
        <f t="shared" si="153"/>
        <v>178.33333333333334</v>
      </c>
      <c r="E359" s="100">
        <f>VLOOKUP(A359,[1]Лист1!$A$2:$O$1343,14,0)</f>
        <v>214</v>
      </c>
      <c r="F359" s="100">
        <f t="shared" si="154"/>
        <v>185</v>
      </c>
      <c r="G359" s="112">
        <f t="shared" si="155"/>
        <v>222.56</v>
      </c>
      <c r="H359" s="113"/>
      <c r="I359" s="114">
        <f t="shared" si="156"/>
        <v>222</v>
      </c>
      <c r="J359" s="115">
        <f t="shared" si="157"/>
        <v>3.7383177570093409</v>
      </c>
      <c r="K359" s="97">
        <v>185</v>
      </c>
      <c r="L359" s="98">
        <f t="shared" si="146"/>
        <v>222</v>
      </c>
      <c r="M359" s="5">
        <f t="shared" si="150"/>
        <v>3.7383177570093409</v>
      </c>
      <c r="N359" s="5">
        <f t="shared" si="151"/>
        <v>185.4666666666667</v>
      </c>
      <c r="S359" s="164">
        <f t="shared" si="145"/>
        <v>0</v>
      </c>
    </row>
    <row r="360" spans="1:19" ht="31.5" x14ac:dyDescent="0.25">
      <c r="A360" s="78">
        <v>60000232</v>
      </c>
      <c r="B360" s="11" t="s">
        <v>231</v>
      </c>
      <c r="C360" s="54" t="s">
        <v>981</v>
      </c>
      <c r="D360" s="10">
        <f t="shared" si="153"/>
        <v>489.16666666666669</v>
      </c>
      <c r="E360" s="100">
        <f>VLOOKUP(A360,[1]Лист1!$A$2:$O$1343,14,0)</f>
        <v>587</v>
      </c>
      <c r="F360" s="100">
        <f t="shared" si="154"/>
        <v>505</v>
      </c>
      <c r="G360" s="112">
        <f t="shared" si="155"/>
        <v>610.48</v>
      </c>
      <c r="H360" s="113"/>
      <c r="I360" s="114">
        <f t="shared" si="156"/>
        <v>606</v>
      </c>
      <c r="J360" s="115">
        <f t="shared" si="157"/>
        <v>3.2367972742759719</v>
      </c>
      <c r="K360" s="97">
        <v>505</v>
      </c>
      <c r="L360" s="98">
        <f t="shared" si="146"/>
        <v>606</v>
      </c>
      <c r="M360" s="5">
        <f t="shared" si="150"/>
        <v>3.2367972742759719</v>
      </c>
      <c r="N360" s="5">
        <f t="shared" si="151"/>
        <v>508.73333333333335</v>
      </c>
      <c r="S360" s="164">
        <f t="shared" si="145"/>
        <v>0</v>
      </c>
    </row>
    <row r="361" spans="1:19" s="22" customFormat="1" ht="31.5" x14ac:dyDescent="0.25">
      <c r="A361" s="78">
        <v>60000233</v>
      </c>
      <c r="B361" s="11" t="s">
        <v>232</v>
      </c>
      <c r="C361" s="54" t="s">
        <v>981</v>
      </c>
      <c r="D361" s="10">
        <f t="shared" si="153"/>
        <v>192.5</v>
      </c>
      <c r="E361" s="100">
        <f>VLOOKUP(A361,[1]Лист1!$A$2:$O$1343,14,0)</f>
        <v>231</v>
      </c>
      <c r="F361" s="100">
        <f t="shared" si="154"/>
        <v>200</v>
      </c>
      <c r="G361" s="112">
        <f t="shared" si="155"/>
        <v>240.24</v>
      </c>
      <c r="H361" s="113"/>
      <c r="I361" s="114">
        <f t="shared" si="156"/>
        <v>240</v>
      </c>
      <c r="J361" s="115">
        <f t="shared" si="157"/>
        <v>3.896103896103881</v>
      </c>
      <c r="K361" s="97">
        <v>200</v>
      </c>
      <c r="L361" s="98">
        <f t="shared" si="146"/>
        <v>240</v>
      </c>
      <c r="M361" s="5">
        <f t="shared" si="150"/>
        <v>3.896103896103881</v>
      </c>
      <c r="N361" s="5">
        <f t="shared" si="151"/>
        <v>200.20000000000002</v>
      </c>
      <c r="S361" s="164">
        <f t="shared" si="145"/>
        <v>0</v>
      </c>
    </row>
    <row r="362" spans="1:19" s="4" customFormat="1" ht="31.5" x14ac:dyDescent="0.25">
      <c r="A362" s="78">
        <v>60000234</v>
      </c>
      <c r="B362" s="11" t="s">
        <v>233</v>
      </c>
      <c r="C362" s="54" t="s">
        <v>981</v>
      </c>
      <c r="D362" s="10">
        <f t="shared" si="153"/>
        <v>392.5</v>
      </c>
      <c r="E362" s="100">
        <f>VLOOKUP(A362,[1]Лист1!$A$2:$O$1343,14,0)</f>
        <v>471</v>
      </c>
      <c r="F362" s="100">
        <f t="shared" si="154"/>
        <v>405</v>
      </c>
      <c r="G362" s="112">
        <f t="shared" si="155"/>
        <v>489.84000000000003</v>
      </c>
      <c r="H362" s="113"/>
      <c r="I362" s="114">
        <f t="shared" si="156"/>
        <v>486</v>
      </c>
      <c r="J362" s="115">
        <f t="shared" si="157"/>
        <v>3.1847133757961785</v>
      </c>
      <c r="K362" s="97">
        <v>405</v>
      </c>
      <c r="L362" s="98">
        <f t="shared" si="146"/>
        <v>486</v>
      </c>
      <c r="M362" s="5">
        <f t="shared" si="150"/>
        <v>3.1847133757961785</v>
      </c>
      <c r="N362" s="5">
        <f t="shared" si="151"/>
        <v>408.2</v>
      </c>
      <c r="S362" s="164">
        <f t="shared" si="145"/>
        <v>0</v>
      </c>
    </row>
    <row r="363" spans="1:19" s="4" customFormat="1" ht="47.25" x14ac:dyDescent="0.25">
      <c r="A363" s="78">
        <v>60000235</v>
      </c>
      <c r="B363" s="11" t="s">
        <v>234</v>
      </c>
      <c r="C363" s="54" t="s">
        <v>981</v>
      </c>
      <c r="D363" s="10">
        <f t="shared" si="153"/>
        <v>245</v>
      </c>
      <c r="E363" s="100">
        <f>VLOOKUP(A363,[1]Лист1!$A$2:$O$1343,14,0)</f>
        <v>294</v>
      </c>
      <c r="F363" s="100">
        <f t="shared" si="154"/>
        <v>255</v>
      </c>
      <c r="G363" s="112">
        <f t="shared" si="155"/>
        <v>305.76</v>
      </c>
      <c r="H363" s="113"/>
      <c r="I363" s="114">
        <f t="shared" si="156"/>
        <v>306</v>
      </c>
      <c r="J363" s="115">
        <f t="shared" si="157"/>
        <v>4.0816326530612344</v>
      </c>
      <c r="K363" s="97">
        <v>255</v>
      </c>
      <c r="L363" s="98">
        <f t="shared" si="146"/>
        <v>306</v>
      </c>
      <c r="M363" s="5">
        <f t="shared" si="150"/>
        <v>4.0816326530612344</v>
      </c>
      <c r="N363" s="5">
        <f t="shared" si="151"/>
        <v>254.8</v>
      </c>
      <c r="S363" s="164">
        <f t="shared" si="145"/>
        <v>0</v>
      </c>
    </row>
    <row r="364" spans="1:19" s="4" customFormat="1" ht="47.25" x14ac:dyDescent="0.25">
      <c r="A364" s="78">
        <v>60000237</v>
      </c>
      <c r="B364" s="11" t="s">
        <v>235</v>
      </c>
      <c r="C364" s="54" t="s">
        <v>981</v>
      </c>
      <c r="D364" s="10">
        <f t="shared" si="153"/>
        <v>91.666666666666671</v>
      </c>
      <c r="E364" s="100">
        <f>VLOOKUP(A364,[1]Лист1!$A$2:$O$1343,14,0)</f>
        <v>110</v>
      </c>
      <c r="F364" s="100">
        <f t="shared" si="154"/>
        <v>95</v>
      </c>
      <c r="G364" s="112">
        <f t="shared" si="155"/>
        <v>114.4</v>
      </c>
      <c r="H364" s="113"/>
      <c r="I364" s="114">
        <f t="shared" si="156"/>
        <v>114</v>
      </c>
      <c r="J364" s="115">
        <f t="shared" si="157"/>
        <v>3.6363636363636402</v>
      </c>
      <c r="K364" s="97">
        <v>95</v>
      </c>
      <c r="L364" s="98">
        <f t="shared" si="146"/>
        <v>114</v>
      </c>
      <c r="M364" s="5">
        <f t="shared" si="150"/>
        <v>3.6363636363636402</v>
      </c>
      <c r="N364" s="5">
        <f t="shared" si="151"/>
        <v>95.333333333333343</v>
      </c>
      <c r="S364" s="164">
        <f t="shared" si="145"/>
        <v>0</v>
      </c>
    </row>
    <row r="365" spans="1:19" s="16" customFormat="1" ht="47.25" x14ac:dyDescent="0.25">
      <c r="A365" s="78">
        <v>60000239</v>
      </c>
      <c r="B365" s="11" t="s">
        <v>236</v>
      </c>
      <c r="C365" s="54" t="s">
        <v>981</v>
      </c>
      <c r="D365" s="10">
        <f t="shared" si="153"/>
        <v>163.33333333333334</v>
      </c>
      <c r="E365" s="100">
        <f>VLOOKUP(A365,[1]Лист1!$A$2:$O$1343,14,0)</f>
        <v>196</v>
      </c>
      <c r="F365" s="100">
        <f t="shared" si="154"/>
        <v>170</v>
      </c>
      <c r="G365" s="112">
        <f t="shared" si="155"/>
        <v>203.84</v>
      </c>
      <c r="H365" s="113"/>
      <c r="I365" s="114">
        <f t="shared" si="156"/>
        <v>204</v>
      </c>
      <c r="J365" s="115">
        <f t="shared" si="157"/>
        <v>4.0816326530612344</v>
      </c>
      <c r="K365" s="97">
        <v>170</v>
      </c>
      <c r="L365" s="98">
        <f t="shared" si="146"/>
        <v>204</v>
      </c>
      <c r="M365" s="5">
        <f t="shared" si="150"/>
        <v>4.0816326530612344</v>
      </c>
      <c r="N365" s="5">
        <f t="shared" si="151"/>
        <v>169.86666666666667</v>
      </c>
      <c r="S365" s="164">
        <f t="shared" si="145"/>
        <v>0</v>
      </c>
    </row>
    <row r="366" spans="1:19" s="4" customFormat="1" ht="31.5" x14ac:dyDescent="0.25">
      <c r="A366" s="78">
        <v>60000240</v>
      </c>
      <c r="B366" s="11" t="s">
        <v>237</v>
      </c>
      <c r="C366" s="54" t="s">
        <v>981</v>
      </c>
      <c r="D366" s="10">
        <f t="shared" si="153"/>
        <v>392.5</v>
      </c>
      <c r="E366" s="100">
        <f>VLOOKUP(A366,[1]Лист1!$A$2:$O$1343,14,0)</f>
        <v>471</v>
      </c>
      <c r="F366" s="100">
        <f t="shared" si="154"/>
        <v>405</v>
      </c>
      <c r="G366" s="112">
        <f t="shared" si="155"/>
        <v>489.84000000000003</v>
      </c>
      <c r="H366" s="113"/>
      <c r="I366" s="114">
        <f t="shared" si="156"/>
        <v>486</v>
      </c>
      <c r="J366" s="115">
        <f t="shared" si="157"/>
        <v>3.1847133757961785</v>
      </c>
      <c r="K366" s="97">
        <v>405</v>
      </c>
      <c r="L366" s="98">
        <f t="shared" si="146"/>
        <v>486</v>
      </c>
      <c r="M366" s="5">
        <f t="shared" si="150"/>
        <v>3.1847133757961785</v>
      </c>
      <c r="N366" s="5">
        <f t="shared" si="151"/>
        <v>408.2</v>
      </c>
      <c r="S366" s="164">
        <f t="shared" si="145"/>
        <v>0</v>
      </c>
    </row>
    <row r="367" spans="1:19" s="4" customFormat="1" ht="31.5" x14ac:dyDescent="0.25">
      <c r="A367" s="78">
        <v>60000241</v>
      </c>
      <c r="B367" s="11" t="s">
        <v>238</v>
      </c>
      <c r="C367" s="54" t="s">
        <v>981</v>
      </c>
      <c r="D367" s="10">
        <f t="shared" si="153"/>
        <v>392.5</v>
      </c>
      <c r="E367" s="100">
        <f>VLOOKUP(A367,[1]Лист1!$A$2:$O$1343,14,0)</f>
        <v>471</v>
      </c>
      <c r="F367" s="100">
        <f t="shared" si="154"/>
        <v>405</v>
      </c>
      <c r="G367" s="112">
        <f t="shared" si="155"/>
        <v>489.84000000000003</v>
      </c>
      <c r="H367" s="113"/>
      <c r="I367" s="114">
        <f t="shared" si="156"/>
        <v>486</v>
      </c>
      <c r="J367" s="115">
        <f t="shared" si="157"/>
        <v>3.1847133757961785</v>
      </c>
      <c r="K367" s="97">
        <v>405</v>
      </c>
      <c r="L367" s="98">
        <f t="shared" si="146"/>
        <v>486</v>
      </c>
      <c r="M367" s="5">
        <f t="shared" si="150"/>
        <v>3.1847133757961785</v>
      </c>
      <c r="N367" s="5">
        <f t="shared" si="151"/>
        <v>408.2</v>
      </c>
      <c r="S367" s="164">
        <f t="shared" si="145"/>
        <v>0</v>
      </c>
    </row>
    <row r="368" spans="1:19" s="4" customFormat="1" ht="31.5" x14ac:dyDescent="0.25">
      <c r="A368" s="78">
        <v>60000242</v>
      </c>
      <c r="B368" s="11" t="s">
        <v>239</v>
      </c>
      <c r="C368" s="54" t="s">
        <v>981</v>
      </c>
      <c r="D368" s="10">
        <f t="shared" si="153"/>
        <v>120.83333333333334</v>
      </c>
      <c r="E368" s="100">
        <f>VLOOKUP(A368,[1]Лист1!$A$2:$O$1343,14,0)</f>
        <v>145</v>
      </c>
      <c r="F368" s="100">
        <f t="shared" si="154"/>
        <v>125</v>
      </c>
      <c r="G368" s="112">
        <f t="shared" si="155"/>
        <v>150.80000000000001</v>
      </c>
      <c r="H368" s="113"/>
      <c r="I368" s="114">
        <f t="shared" si="156"/>
        <v>150</v>
      </c>
      <c r="J368" s="115">
        <f t="shared" si="157"/>
        <v>3.448275862068968</v>
      </c>
      <c r="K368" s="97">
        <v>125</v>
      </c>
      <c r="L368" s="98">
        <f t="shared" si="146"/>
        <v>150</v>
      </c>
      <c r="M368" s="5">
        <f t="shared" si="150"/>
        <v>3.448275862068968</v>
      </c>
      <c r="N368" s="5">
        <f t="shared" si="151"/>
        <v>125.66666666666669</v>
      </c>
      <c r="S368" s="164">
        <f t="shared" si="145"/>
        <v>0</v>
      </c>
    </row>
    <row r="369" spans="1:19" s="4" customFormat="1" ht="31.5" x14ac:dyDescent="0.25">
      <c r="A369" s="78">
        <v>60000243</v>
      </c>
      <c r="B369" s="11" t="s">
        <v>240</v>
      </c>
      <c r="C369" s="54" t="s">
        <v>981</v>
      </c>
      <c r="D369" s="10">
        <f t="shared" si="153"/>
        <v>440.83333333333337</v>
      </c>
      <c r="E369" s="100">
        <f>VLOOKUP(A369,[1]Лист1!$A$2:$O$1343,14,0)</f>
        <v>529</v>
      </c>
      <c r="F369" s="100">
        <f t="shared" si="154"/>
        <v>460</v>
      </c>
      <c r="G369" s="112">
        <f t="shared" si="155"/>
        <v>550.16</v>
      </c>
      <c r="H369" s="113"/>
      <c r="I369" s="114">
        <f t="shared" si="156"/>
        <v>552</v>
      </c>
      <c r="J369" s="115">
        <f t="shared" si="157"/>
        <v>4.3478260869565162</v>
      </c>
      <c r="K369" s="97">
        <v>460</v>
      </c>
      <c r="L369" s="98">
        <f t="shared" si="146"/>
        <v>552</v>
      </c>
      <c r="M369" s="5">
        <f t="shared" si="150"/>
        <v>4.3478260869565162</v>
      </c>
      <c r="N369" s="5">
        <f t="shared" si="151"/>
        <v>458.4666666666667</v>
      </c>
      <c r="S369" s="164">
        <f t="shared" si="145"/>
        <v>0</v>
      </c>
    </row>
    <row r="370" spans="1:19" s="4" customFormat="1" ht="47.25" x14ac:dyDescent="0.25">
      <c r="A370" s="78">
        <v>60000244</v>
      </c>
      <c r="B370" s="11" t="s">
        <v>1005</v>
      </c>
      <c r="C370" s="54" t="s">
        <v>985</v>
      </c>
      <c r="D370" s="10">
        <f t="shared" si="153"/>
        <v>612.5</v>
      </c>
      <c r="E370" s="100">
        <f>VLOOKUP(A370,[1]Лист1!$A$2:$O$1343,14,0)</f>
        <v>735</v>
      </c>
      <c r="F370" s="100">
        <f t="shared" si="154"/>
        <v>635</v>
      </c>
      <c r="G370" s="112">
        <f t="shared" si="155"/>
        <v>764.4</v>
      </c>
      <c r="H370" s="113"/>
      <c r="I370" s="114">
        <f t="shared" si="156"/>
        <v>762</v>
      </c>
      <c r="J370" s="115">
        <f t="shared" si="157"/>
        <v>3.6734693877551052</v>
      </c>
      <c r="K370" s="97">
        <v>635</v>
      </c>
      <c r="L370" s="98">
        <f t="shared" si="146"/>
        <v>762</v>
      </c>
      <c r="M370" s="5">
        <f t="shared" si="150"/>
        <v>3.6734693877551052</v>
      </c>
      <c r="N370" s="5">
        <f t="shared" si="151"/>
        <v>637</v>
      </c>
      <c r="S370" s="164">
        <f t="shared" si="145"/>
        <v>0</v>
      </c>
    </row>
    <row r="371" spans="1:19" s="4" customFormat="1" ht="31.5" x14ac:dyDescent="0.25">
      <c r="A371" s="78">
        <v>60000246</v>
      </c>
      <c r="B371" s="11" t="s">
        <v>241</v>
      </c>
      <c r="C371" s="54" t="s">
        <v>981</v>
      </c>
      <c r="D371" s="10">
        <f t="shared" si="153"/>
        <v>555</v>
      </c>
      <c r="E371" s="100">
        <f>VLOOKUP(A371,[1]Лист1!$A$2:$O$1343,14,0)</f>
        <v>666</v>
      </c>
      <c r="F371" s="100">
        <f t="shared" si="154"/>
        <v>575</v>
      </c>
      <c r="G371" s="112">
        <f t="shared" si="155"/>
        <v>692.64</v>
      </c>
      <c r="H371" s="113"/>
      <c r="I371" s="114">
        <f t="shared" si="156"/>
        <v>690</v>
      </c>
      <c r="J371" s="115">
        <f t="shared" si="157"/>
        <v>3.6036036036036165</v>
      </c>
      <c r="K371" s="97">
        <v>575</v>
      </c>
      <c r="L371" s="98">
        <f t="shared" si="146"/>
        <v>690</v>
      </c>
      <c r="M371" s="5">
        <f t="shared" si="150"/>
        <v>3.6036036036036165</v>
      </c>
      <c r="N371" s="5">
        <f t="shared" si="151"/>
        <v>577.20000000000005</v>
      </c>
      <c r="S371" s="164">
        <f t="shared" si="145"/>
        <v>0</v>
      </c>
    </row>
    <row r="372" spans="1:19" s="4" customFormat="1" ht="31.5" x14ac:dyDescent="0.25">
      <c r="A372" s="78">
        <v>60000247</v>
      </c>
      <c r="B372" s="11" t="s">
        <v>242</v>
      </c>
      <c r="C372" s="54" t="s">
        <v>981</v>
      </c>
      <c r="D372" s="10">
        <f t="shared" si="153"/>
        <v>426.66666666666669</v>
      </c>
      <c r="E372" s="100">
        <f>VLOOKUP(A372,[1]Лист1!$A$2:$O$1343,14,0)</f>
        <v>512</v>
      </c>
      <c r="F372" s="100">
        <f t="shared" si="154"/>
        <v>445</v>
      </c>
      <c r="G372" s="112">
        <f t="shared" si="155"/>
        <v>532.48</v>
      </c>
      <c r="H372" s="113"/>
      <c r="I372" s="114">
        <f t="shared" si="156"/>
        <v>534</v>
      </c>
      <c r="J372" s="115">
        <f t="shared" si="157"/>
        <v>4.296875</v>
      </c>
      <c r="K372" s="97">
        <v>445</v>
      </c>
      <c r="L372" s="98">
        <f t="shared" si="146"/>
        <v>534</v>
      </c>
      <c r="M372" s="5">
        <f t="shared" si="150"/>
        <v>4.296875</v>
      </c>
      <c r="N372" s="5">
        <f t="shared" si="151"/>
        <v>443.73333333333335</v>
      </c>
      <c r="S372" s="164">
        <f t="shared" si="145"/>
        <v>0</v>
      </c>
    </row>
    <row r="373" spans="1:19" s="4" customFormat="1" ht="31.5" x14ac:dyDescent="0.25">
      <c r="A373" s="78">
        <v>60000248</v>
      </c>
      <c r="B373" s="11" t="s">
        <v>243</v>
      </c>
      <c r="C373" s="54" t="s">
        <v>981</v>
      </c>
      <c r="D373" s="10">
        <f t="shared" si="153"/>
        <v>496.66666666666669</v>
      </c>
      <c r="E373" s="100">
        <f>VLOOKUP(A373,[1]Лист1!$A$2:$O$1343,14,0)</f>
        <v>596</v>
      </c>
      <c r="F373" s="100">
        <f t="shared" si="154"/>
        <v>515</v>
      </c>
      <c r="G373" s="112">
        <f t="shared" si="155"/>
        <v>619.84</v>
      </c>
      <c r="H373" s="113"/>
      <c r="I373" s="114">
        <f t="shared" si="156"/>
        <v>618</v>
      </c>
      <c r="J373" s="115">
        <f t="shared" si="157"/>
        <v>3.6912751677852214</v>
      </c>
      <c r="K373" s="97">
        <v>515</v>
      </c>
      <c r="L373" s="98">
        <f t="shared" si="146"/>
        <v>618</v>
      </c>
      <c r="M373" s="5">
        <f t="shared" si="150"/>
        <v>3.6912751677852214</v>
      </c>
      <c r="N373" s="5">
        <f t="shared" si="151"/>
        <v>516.53333333333342</v>
      </c>
      <c r="S373" s="164">
        <f t="shared" si="145"/>
        <v>0</v>
      </c>
    </row>
    <row r="374" spans="1:19" s="4" customFormat="1" ht="31.5" x14ac:dyDescent="0.25">
      <c r="A374" s="78">
        <v>60000249</v>
      </c>
      <c r="B374" s="11" t="s">
        <v>244</v>
      </c>
      <c r="C374" s="54" t="s">
        <v>981</v>
      </c>
      <c r="D374" s="10">
        <f t="shared" si="153"/>
        <v>496.66666666666669</v>
      </c>
      <c r="E374" s="100">
        <f>VLOOKUP(A374,[1]Лист1!$A$2:$O$1343,14,0)</f>
        <v>596</v>
      </c>
      <c r="F374" s="100">
        <f t="shared" si="154"/>
        <v>515</v>
      </c>
      <c r="G374" s="112">
        <f t="shared" si="155"/>
        <v>619.84</v>
      </c>
      <c r="H374" s="113"/>
      <c r="I374" s="114">
        <f t="shared" si="156"/>
        <v>618</v>
      </c>
      <c r="J374" s="115">
        <f t="shared" si="157"/>
        <v>3.6912751677852214</v>
      </c>
      <c r="K374" s="97">
        <v>515</v>
      </c>
      <c r="L374" s="98">
        <f t="shared" si="146"/>
        <v>618</v>
      </c>
      <c r="M374" s="5">
        <f t="shared" si="150"/>
        <v>3.6912751677852214</v>
      </c>
      <c r="N374" s="5">
        <f t="shared" si="151"/>
        <v>516.53333333333342</v>
      </c>
      <c r="S374" s="164">
        <f t="shared" si="145"/>
        <v>0</v>
      </c>
    </row>
    <row r="375" spans="1:19" s="4" customFormat="1" ht="31.5" x14ac:dyDescent="0.25">
      <c r="A375" s="78">
        <v>60000250</v>
      </c>
      <c r="B375" s="11" t="s">
        <v>245</v>
      </c>
      <c r="C375" s="54" t="s">
        <v>981</v>
      </c>
      <c r="D375" s="10">
        <f t="shared" si="153"/>
        <v>95.833333333333343</v>
      </c>
      <c r="E375" s="100">
        <f>VLOOKUP(A375,[1]Лист1!$A$2:$O$1343,14,0)</f>
        <v>115</v>
      </c>
      <c r="F375" s="100">
        <f t="shared" si="154"/>
        <v>100</v>
      </c>
      <c r="G375" s="112">
        <f t="shared" si="155"/>
        <v>119.60000000000001</v>
      </c>
      <c r="H375" s="113"/>
      <c r="I375" s="114">
        <f t="shared" si="156"/>
        <v>120</v>
      </c>
      <c r="J375" s="115">
        <f t="shared" si="157"/>
        <v>4.3478260869565162</v>
      </c>
      <c r="K375" s="97">
        <v>100</v>
      </c>
      <c r="L375" s="98">
        <f t="shared" si="146"/>
        <v>120</v>
      </c>
      <c r="M375" s="5">
        <f t="shared" si="150"/>
        <v>4.3478260869565162</v>
      </c>
      <c r="N375" s="5">
        <f t="shared" si="151"/>
        <v>99.666666666666686</v>
      </c>
      <c r="S375" s="164">
        <f t="shared" si="145"/>
        <v>0</v>
      </c>
    </row>
    <row r="376" spans="1:19" s="4" customFormat="1" ht="31.5" x14ac:dyDescent="0.25">
      <c r="A376" s="78">
        <v>60000251</v>
      </c>
      <c r="B376" s="11" t="s">
        <v>246</v>
      </c>
      <c r="C376" s="54" t="s">
        <v>981</v>
      </c>
      <c r="D376" s="10">
        <f t="shared" si="153"/>
        <v>43.333333333333336</v>
      </c>
      <c r="E376" s="100">
        <f>VLOOKUP(A376,[1]Лист1!$A$2:$O$1343,14,0)</f>
        <v>52</v>
      </c>
      <c r="F376" s="100">
        <f t="shared" si="154"/>
        <v>45</v>
      </c>
      <c r="G376" s="112">
        <f t="shared" si="155"/>
        <v>54.08</v>
      </c>
      <c r="H376" s="113"/>
      <c r="I376" s="114">
        <f t="shared" si="156"/>
        <v>54</v>
      </c>
      <c r="J376" s="115">
        <f t="shared" si="157"/>
        <v>3.8461538461538538</v>
      </c>
      <c r="K376" s="97">
        <v>45</v>
      </c>
      <c r="L376" s="98">
        <f t="shared" si="146"/>
        <v>54</v>
      </c>
      <c r="M376" s="5">
        <f t="shared" si="150"/>
        <v>3.8461538461538538</v>
      </c>
      <c r="N376" s="5">
        <f t="shared" si="151"/>
        <v>45.06666666666667</v>
      </c>
      <c r="S376" s="164">
        <f t="shared" si="145"/>
        <v>0</v>
      </c>
    </row>
    <row r="377" spans="1:19" s="4" customFormat="1" ht="47.25" x14ac:dyDescent="0.25">
      <c r="A377" s="78">
        <v>60000252</v>
      </c>
      <c r="B377" s="11" t="s">
        <v>247</v>
      </c>
      <c r="C377" s="54" t="s">
        <v>981</v>
      </c>
      <c r="D377" s="10">
        <f t="shared" si="153"/>
        <v>238.33333333333334</v>
      </c>
      <c r="E377" s="100">
        <f>VLOOKUP(A377,[1]Лист1!$A$2:$O$1343,14,0)</f>
        <v>286</v>
      </c>
      <c r="F377" s="100">
        <f t="shared" ref="F377:F408" si="158">K377</f>
        <v>245</v>
      </c>
      <c r="G377" s="112">
        <f t="shared" ref="G377:G408" si="159">E377*$H$11</f>
        <v>297.44</v>
      </c>
      <c r="H377" s="113"/>
      <c r="I377" s="114">
        <f t="shared" si="156"/>
        <v>294</v>
      </c>
      <c r="J377" s="115">
        <f t="shared" ref="J377:J408" si="160">I377/E377*100-100</f>
        <v>2.797202797202786</v>
      </c>
      <c r="K377" s="97">
        <v>245</v>
      </c>
      <c r="L377" s="98">
        <f t="shared" si="146"/>
        <v>294</v>
      </c>
      <c r="M377" s="5">
        <f t="shared" si="150"/>
        <v>2.797202797202786</v>
      </c>
      <c r="N377" s="5">
        <f t="shared" si="151"/>
        <v>247.86666666666667</v>
      </c>
      <c r="S377" s="164">
        <f t="shared" si="145"/>
        <v>0</v>
      </c>
    </row>
    <row r="378" spans="1:19" s="4" customFormat="1" ht="31.5" x14ac:dyDescent="0.25">
      <c r="A378" s="78">
        <v>60000253</v>
      </c>
      <c r="B378" s="11" t="s">
        <v>248</v>
      </c>
      <c r="C378" s="54" t="s">
        <v>981</v>
      </c>
      <c r="D378" s="10">
        <f t="shared" si="153"/>
        <v>755</v>
      </c>
      <c r="E378" s="100">
        <f>VLOOKUP(A378,[1]Лист1!$A$2:$O$1343,14,0)</f>
        <v>906</v>
      </c>
      <c r="F378" s="100">
        <f t="shared" si="158"/>
        <v>785</v>
      </c>
      <c r="G378" s="112">
        <f t="shared" si="159"/>
        <v>942.24</v>
      </c>
      <c r="H378" s="113"/>
      <c r="I378" s="114">
        <f t="shared" si="156"/>
        <v>942</v>
      </c>
      <c r="J378" s="115">
        <f t="shared" si="160"/>
        <v>3.9735099337748352</v>
      </c>
      <c r="K378" s="97">
        <v>785</v>
      </c>
      <c r="L378" s="98">
        <f t="shared" si="146"/>
        <v>942</v>
      </c>
      <c r="M378" s="5">
        <f t="shared" si="150"/>
        <v>3.9735099337748352</v>
      </c>
      <c r="N378" s="5">
        <f t="shared" si="151"/>
        <v>785.2</v>
      </c>
      <c r="S378" s="164">
        <f t="shared" si="145"/>
        <v>0</v>
      </c>
    </row>
    <row r="379" spans="1:19" s="4" customFormat="1" ht="47.25" x14ac:dyDescent="0.25">
      <c r="A379" s="78">
        <v>60000254</v>
      </c>
      <c r="B379" s="11" t="s">
        <v>249</v>
      </c>
      <c r="C379" s="54" t="s">
        <v>981</v>
      </c>
      <c r="D379" s="10">
        <f t="shared" si="153"/>
        <v>640</v>
      </c>
      <c r="E379" s="100">
        <f>VLOOKUP(A379,[1]Лист1!$A$2:$O$1343,14,0)</f>
        <v>768</v>
      </c>
      <c r="F379" s="100">
        <f t="shared" si="158"/>
        <v>665</v>
      </c>
      <c r="G379" s="112">
        <f t="shared" si="159"/>
        <v>798.72</v>
      </c>
      <c r="H379" s="113"/>
      <c r="I379" s="114">
        <f t="shared" si="156"/>
        <v>798</v>
      </c>
      <c r="J379" s="115">
        <f t="shared" si="160"/>
        <v>3.90625</v>
      </c>
      <c r="K379" s="97">
        <v>665</v>
      </c>
      <c r="L379" s="98">
        <f t="shared" si="146"/>
        <v>798</v>
      </c>
      <c r="M379" s="5">
        <f t="shared" si="150"/>
        <v>3.90625</v>
      </c>
      <c r="N379" s="5">
        <f t="shared" si="151"/>
        <v>665.6</v>
      </c>
      <c r="S379" s="164">
        <f t="shared" si="145"/>
        <v>0</v>
      </c>
    </row>
    <row r="380" spans="1:19" s="16" customFormat="1" ht="31.5" x14ac:dyDescent="0.25">
      <c r="A380" s="78">
        <v>60000255</v>
      </c>
      <c r="B380" s="11" t="s">
        <v>250</v>
      </c>
      <c r="C380" s="54" t="s">
        <v>981</v>
      </c>
      <c r="D380" s="10">
        <f t="shared" si="153"/>
        <v>540.83333333333337</v>
      </c>
      <c r="E380" s="100">
        <f>VLOOKUP(A380,[1]Лист1!$A$2:$O$1343,14,0)</f>
        <v>649</v>
      </c>
      <c r="F380" s="100">
        <f t="shared" si="158"/>
        <v>565</v>
      </c>
      <c r="G380" s="112">
        <f t="shared" si="159"/>
        <v>674.96</v>
      </c>
      <c r="H380" s="113"/>
      <c r="I380" s="114">
        <f t="shared" si="156"/>
        <v>678</v>
      </c>
      <c r="J380" s="115">
        <f t="shared" si="160"/>
        <v>4.4684129429892039</v>
      </c>
      <c r="K380" s="97">
        <v>565</v>
      </c>
      <c r="L380" s="98">
        <f t="shared" si="146"/>
        <v>678</v>
      </c>
      <c r="M380" s="5">
        <f t="shared" si="150"/>
        <v>4.4684129429892039</v>
      </c>
      <c r="N380" s="5">
        <f t="shared" si="151"/>
        <v>562.4666666666667</v>
      </c>
      <c r="S380" s="164">
        <f t="shared" si="145"/>
        <v>0</v>
      </c>
    </row>
    <row r="381" spans="1:19" s="16" customFormat="1" ht="47.25" x14ac:dyDescent="0.25">
      <c r="A381" s="78">
        <v>60000256</v>
      </c>
      <c r="B381" s="11" t="s">
        <v>251</v>
      </c>
      <c r="C381" s="54" t="s">
        <v>981</v>
      </c>
      <c r="D381" s="10">
        <f t="shared" si="153"/>
        <v>398.33333333333337</v>
      </c>
      <c r="E381" s="100">
        <f>VLOOKUP(A381,[1]Лист1!$A$2:$O$1343,14,0)</f>
        <v>478</v>
      </c>
      <c r="F381" s="100">
        <f t="shared" si="158"/>
        <v>415</v>
      </c>
      <c r="G381" s="112">
        <f t="shared" si="159"/>
        <v>497.12</v>
      </c>
      <c r="H381" s="113"/>
      <c r="I381" s="114">
        <f t="shared" si="156"/>
        <v>498</v>
      </c>
      <c r="J381" s="115">
        <f t="shared" si="160"/>
        <v>4.1841004184100399</v>
      </c>
      <c r="K381" s="97">
        <v>415</v>
      </c>
      <c r="L381" s="98">
        <f t="shared" si="146"/>
        <v>498</v>
      </c>
      <c r="M381" s="5">
        <f t="shared" si="150"/>
        <v>4.1841004184100399</v>
      </c>
      <c r="N381" s="5">
        <f t="shared" si="151"/>
        <v>414.26666666666671</v>
      </c>
      <c r="S381" s="164">
        <f t="shared" si="145"/>
        <v>0</v>
      </c>
    </row>
    <row r="382" spans="1:19" s="16" customFormat="1" ht="31.5" x14ac:dyDescent="0.25">
      <c r="A382" s="78">
        <v>60000257</v>
      </c>
      <c r="B382" s="11" t="s">
        <v>252</v>
      </c>
      <c r="C382" s="54" t="s">
        <v>981</v>
      </c>
      <c r="D382" s="10">
        <f t="shared" si="153"/>
        <v>95.833333333333343</v>
      </c>
      <c r="E382" s="100">
        <f>VLOOKUP(A382,[1]Лист1!$A$2:$O$1343,14,0)</f>
        <v>115</v>
      </c>
      <c r="F382" s="100">
        <f t="shared" si="158"/>
        <v>100</v>
      </c>
      <c r="G382" s="112">
        <f t="shared" si="159"/>
        <v>119.60000000000001</v>
      </c>
      <c r="H382" s="113"/>
      <c r="I382" s="114">
        <f t="shared" si="156"/>
        <v>120</v>
      </c>
      <c r="J382" s="115">
        <f t="shared" si="160"/>
        <v>4.3478260869565162</v>
      </c>
      <c r="K382" s="97">
        <v>100</v>
      </c>
      <c r="L382" s="98">
        <f t="shared" si="146"/>
        <v>120</v>
      </c>
      <c r="M382" s="5">
        <f t="shared" si="150"/>
        <v>4.3478260869565162</v>
      </c>
      <c r="N382" s="5">
        <f t="shared" si="151"/>
        <v>99.666666666666686</v>
      </c>
      <c r="S382" s="164">
        <f t="shared" si="145"/>
        <v>0</v>
      </c>
    </row>
    <row r="383" spans="1:19" s="4" customFormat="1" ht="47.25" x14ac:dyDescent="0.25">
      <c r="A383" s="78">
        <v>60000258</v>
      </c>
      <c r="B383" s="11" t="s">
        <v>253</v>
      </c>
      <c r="C383" s="54" t="s">
        <v>981</v>
      </c>
      <c r="D383" s="10">
        <f t="shared" si="153"/>
        <v>440.83333333333337</v>
      </c>
      <c r="E383" s="100">
        <f>VLOOKUP(A383,[1]Лист1!$A$2:$O$1343,14,0)</f>
        <v>529</v>
      </c>
      <c r="F383" s="100">
        <f t="shared" si="158"/>
        <v>455</v>
      </c>
      <c r="G383" s="112">
        <f t="shared" si="159"/>
        <v>550.16</v>
      </c>
      <c r="H383" s="113"/>
      <c r="I383" s="114">
        <f t="shared" si="156"/>
        <v>546</v>
      </c>
      <c r="J383" s="115">
        <f t="shared" si="160"/>
        <v>3.213610586011356</v>
      </c>
      <c r="K383" s="97">
        <v>455</v>
      </c>
      <c r="L383" s="98">
        <f t="shared" si="146"/>
        <v>546</v>
      </c>
      <c r="M383" s="5">
        <f t="shared" si="150"/>
        <v>3.213610586011356</v>
      </c>
      <c r="N383" s="5">
        <f t="shared" si="151"/>
        <v>458.4666666666667</v>
      </c>
      <c r="S383" s="164">
        <f t="shared" si="145"/>
        <v>0</v>
      </c>
    </row>
    <row r="384" spans="1:19" s="4" customFormat="1" x14ac:dyDescent="0.25">
      <c r="A384" s="78">
        <v>60000259</v>
      </c>
      <c r="B384" s="11" t="s">
        <v>254</v>
      </c>
      <c r="C384" s="54" t="s">
        <v>981</v>
      </c>
      <c r="D384" s="10">
        <f t="shared" si="153"/>
        <v>200</v>
      </c>
      <c r="E384" s="100">
        <f>VLOOKUP(A384,[1]Лист1!$A$2:$O$1343,14,0)</f>
        <v>240</v>
      </c>
      <c r="F384" s="100">
        <f t="shared" si="158"/>
        <v>205</v>
      </c>
      <c r="G384" s="112">
        <f t="shared" si="159"/>
        <v>249.60000000000002</v>
      </c>
      <c r="H384" s="113"/>
      <c r="I384" s="114">
        <f t="shared" si="156"/>
        <v>246</v>
      </c>
      <c r="J384" s="115">
        <f t="shared" si="160"/>
        <v>2.4999999999999858</v>
      </c>
      <c r="K384" s="97">
        <v>205</v>
      </c>
      <c r="L384" s="98">
        <f t="shared" si="146"/>
        <v>246</v>
      </c>
      <c r="M384" s="5">
        <f t="shared" si="150"/>
        <v>2.4999999999999858</v>
      </c>
      <c r="N384" s="5">
        <f t="shared" si="151"/>
        <v>208</v>
      </c>
      <c r="S384" s="164">
        <f t="shared" si="145"/>
        <v>0</v>
      </c>
    </row>
    <row r="385" spans="1:19" s="4" customFormat="1" ht="31.5" x14ac:dyDescent="0.25">
      <c r="A385" s="78">
        <v>60000260</v>
      </c>
      <c r="B385" s="11" t="s">
        <v>255</v>
      </c>
      <c r="C385" s="54" t="s">
        <v>981</v>
      </c>
      <c r="D385" s="10">
        <f t="shared" si="153"/>
        <v>950</v>
      </c>
      <c r="E385" s="100">
        <f>VLOOKUP(A385,[1]Лист1!$A$2:$O$1343,14,0)</f>
        <v>1140</v>
      </c>
      <c r="F385" s="100">
        <f t="shared" si="158"/>
        <v>985</v>
      </c>
      <c r="G385" s="112">
        <f t="shared" si="159"/>
        <v>1185.6000000000001</v>
      </c>
      <c r="H385" s="113"/>
      <c r="I385" s="114">
        <f t="shared" si="156"/>
        <v>1182</v>
      </c>
      <c r="J385" s="115">
        <f t="shared" si="160"/>
        <v>3.6842105263157805</v>
      </c>
      <c r="K385" s="97">
        <v>985</v>
      </c>
      <c r="L385" s="98">
        <f t="shared" si="146"/>
        <v>1182</v>
      </c>
      <c r="M385" s="5">
        <f t="shared" si="150"/>
        <v>3.6842105263157805</v>
      </c>
      <c r="N385" s="5">
        <f t="shared" si="151"/>
        <v>988</v>
      </c>
      <c r="S385" s="164">
        <f t="shared" si="145"/>
        <v>0</v>
      </c>
    </row>
    <row r="386" spans="1:19" s="4" customFormat="1" ht="31.5" x14ac:dyDescent="0.25">
      <c r="A386" s="78">
        <v>60000261</v>
      </c>
      <c r="B386" s="11" t="s">
        <v>256</v>
      </c>
      <c r="C386" s="54" t="s">
        <v>981</v>
      </c>
      <c r="D386" s="10">
        <f t="shared" si="153"/>
        <v>950</v>
      </c>
      <c r="E386" s="100">
        <f>VLOOKUP(A386,[1]Лист1!$A$2:$O$1343,14,0)</f>
        <v>1140</v>
      </c>
      <c r="F386" s="100">
        <f t="shared" si="158"/>
        <v>985</v>
      </c>
      <c r="G386" s="112">
        <f t="shared" si="159"/>
        <v>1185.6000000000001</v>
      </c>
      <c r="H386" s="113"/>
      <c r="I386" s="114">
        <f t="shared" si="156"/>
        <v>1182</v>
      </c>
      <c r="J386" s="115">
        <f t="shared" si="160"/>
        <v>3.6842105263157805</v>
      </c>
      <c r="K386" s="97">
        <v>985</v>
      </c>
      <c r="L386" s="98">
        <f t="shared" si="146"/>
        <v>1182</v>
      </c>
      <c r="M386" s="5">
        <f t="shared" si="150"/>
        <v>3.6842105263157805</v>
      </c>
      <c r="N386" s="5">
        <f t="shared" si="151"/>
        <v>988</v>
      </c>
      <c r="S386" s="164">
        <f t="shared" si="145"/>
        <v>0</v>
      </c>
    </row>
    <row r="387" spans="1:19" s="4" customFormat="1" ht="47.25" x14ac:dyDescent="0.25">
      <c r="A387" s="78">
        <v>60000262</v>
      </c>
      <c r="B387" s="11" t="s">
        <v>257</v>
      </c>
      <c r="C387" s="54" t="s">
        <v>981</v>
      </c>
      <c r="D387" s="10">
        <f t="shared" si="153"/>
        <v>618.33333333333337</v>
      </c>
      <c r="E387" s="100">
        <f>VLOOKUP(A387,[1]Лист1!$A$2:$O$1343,14,0)</f>
        <v>742</v>
      </c>
      <c r="F387" s="100">
        <f t="shared" si="158"/>
        <v>645</v>
      </c>
      <c r="G387" s="112">
        <f t="shared" si="159"/>
        <v>771.68000000000006</v>
      </c>
      <c r="H387" s="113"/>
      <c r="I387" s="114">
        <f t="shared" si="156"/>
        <v>774</v>
      </c>
      <c r="J387" s="115">
        <f t="shared" si="160"/>
        <v>4.3126684636118711</v>
      </c>
      <c r="K387" s="97">
        <v>645</v>
      </c>
      <c r="L387" s="98">
        <f t="shared" si="146"/>
        <v>774</v>
      </c>
      <c r="M387" s="5">
        <f t="shared" si="150"/>
        <v>4.3126684636118711</v>
      </c>
      <c r="N387" s="5">
        <f t="shared" si="151"/>
        <v>643.06666666666672</v>
      </c>
      <c r="S387" s="164">
        <f t="shared" si="145"/>
        <v>0</v>
      </c>
    </row>
    <row r="388" spans="1:19" s="4" customFormat="1" ht="31.5" x14ac:dyDescent="0.25">
      <c r="A388" s="78">
        <v>60000263</v>
      </c>
      <c r="B388" s="11" t="s">
        <v>258</v>
      </c>
      <c r="C388" s="54" t="s">
        <v>981</v>
      </c>
      <c r="D388" s="10">
        <f t="shared" si="153"/>
        <v>983.33333333333337</v>
      </c>
      <c r="E388" s="100">
        <f>VLOOKUP(A388,[1]Лист1!$A$2:$O$1343,14,0)</f>
        <v>1180</v>
      </c>
      <c r="F388" s="100">
        <f t="shared" si="158"/>
        <v>1020</v>
      </c>
      <c r="G388" s="112">
        <f t="shared" si="159"/>
        <v>1227.2</v>
      </c>
      <c r="H388" s="113"/>
      <c r="I388" s="114">
        <f t="shared" si="156"/>
        <v>1224</v>
      </c>
      <c r="J388" s="115">
        <f t="shared" si="160"/>
        <v>3.7288135593220488</v>
      </c>
      <c r="K388" s="97">
        <v>1020</v>
      </c>
      <c r="L388" s="98">
        <f t="shared" si="146"/>
        <v>1224</v>
      </c>
      <c r="M388" s="5">
        <f t="shared" si="150"/>
        <v>3.7288135593220488</v>
      </c>
      <c r="N388" s="5">
        <f t="shared" si="151"/>
        <v>1022.6666666666667</v>
      </c>
      <c r="S388" s="164">
        <f t="shared" si="145"/>
        <v>0</v>
      </c>
    </row>
    <row r="389" spans="1:19" s="4" customFormat="1" ht="31.5" x14ac:dyDescent="0.25">
      <c r="A389" s="78">
        <v>60000264</v>
      </c>
      <c r="B389" s="11" t="s">
        <v>259</v>
      </c>
      <c r="C389" s="54" t="s">
        <v>981</v>
      </c>
      <c r="D389" s="10">
        <f t="shared" si="153"/>
        <v>1000</v>
      </c>
      <c r="E389" s="100">
        <f>VLOOKUP(A389,[1]Лист1!$A$2:$O$1343,14,0)</f>
        <v>1200</v>
      </c>
      <c r="F389" s="100">
        <f t="shared" si="158"/>
        <v>1040</v>
      </c>
      <c r="G389" s="112">
        <f t="shared" si="159"/>
        <v>1248</v>
      </c>
      <c r="H389" s="113"/>
      <c r="I389" s="114">
        <f t="shared" si="156"/>
        <v>1248</v>
      </c>
      <c r="J389" s="115">
        <f t="shared" si="160"/>
        <v>4</v>
      </c>
      <c r="K389" s="97">
        <v>1040</v>
      </c>
      <c r="L389" s="98">
        <f t="shared" si="146"/>
        <v>1248</v>
      </c>
      <c r="M389" s="5">
        <f t="shared" si="150"/>
        <v>4</v>
      </c>
      <c r="N389" s="5">
        <f t="shared" si="151"/>
        <v>1040</v>
      </c>
      <c r="S389" s="164">
        <f t="shared" si="145"/>
        <v>0</v>
      </c>
    </row>
    <row r="390" spans="1:19" s="16" customFormat="1" ht="31.5" x14ac:dyDescent="0.25">
      <c r="A390" s="78">
        <v>60000265</v>
      </c>
      <c r="B390" s="11" t="s">
        <v>260</v>
      </c>
      <c r="C390" s="54" t="s">
        <v>981</v>
      </c>
      <c r="D390" s="10">
        <f t="shared" si="153"/>
        <v>177.5</v>
      </c>
      <c r="E390" s="100">
        <f>VLOOKUP(A390,[1]Лист1!$A$2:$O$1343,14,0)</f>
        <v>213</v>
      </c>
      <c r="F390" s="100">
        <f t="shared" si="158"/>
        <v>185</v>
      </c>
      <c r="G390" s="112">
        <f t="shared" si="159"/>
        <v>221.52</v>
      </c>
      <c r="H390" s="113"/>
      <c r="I390" s="114">
        <f t="shared" si="156"/>
        <v>222</v>
      </c>
      <c r="J390" s="115">
        <f t="shared" si="160"/>
        <v>4.2253521126760489</v>
      </c>
      <c r="K390" s="97">
        <v>185</v>
      </c>
      <c r="L390" s="98">
        <f t="shared" si="146"/>
        <v>222</v>
      </c>
      <c r="M390" s="5">
        <f t="shared" si="150"/>
        <v>4.2253521126760489</v>
      </c>
      <c r="N390" s="5">
        <f t="shared" si="151"/>
        <v>184.6</v>
      </c>
      <c r="S390" s="164">
        <f t="shared" si="145"/>
        <v>0</v>
      </c>
    </row>
    <row r="391" spans="1:19" s="4" customFormat="1" ht="31.5" x14ac:dyDescent="0.25">
      <c r="A391" s="78">
        <v>60000266</v>
      </c>
      <c r="B391" s="11" t="s">
        <v>261</v>
      </c>
      <c r="C391" s="54" t="s">
        <v>981</v>
      </c>
      <c r="D391" s="10">
        <f t="shared" si="153"/>
        <v>425.83333333333337</v>
      </c>
      <c r="E391" s="100">
        <f>VLOOKUP(A391,[1]Лист1!$A$2:$O$1343,14,0)</f>
        <v>511</v>
      </c>
      <c r="F391" s="100">
        <f t="shared" si="158"/>
        <v>445</v>
      </c>
      <c r="G391" s="112">
        <f t="shared" si="159"/>
        <v>531.44000000000005</v>
      </c>
      <c r="H391" s="113"/>
      <c r="I391" s="114">
        <f t="shared" si="156"/>
        <v>534</v>
      </c>
      <c r="J391" s="115">
        <f t="shared" si="160"/>
        <v>4.5009784735812133</v>
      </c>
      <c r="K391" s="97">
        <v>445</v>
      </c>
      <c r="L391" s="98">
        <f t="shared" si="146"/>
        <v>534</v>
      </c>
      <c r="M391" s="5">
        <f t="shared" si="150"/>
        <v>4.5009784735812133</v>
      </c>
      <c r="N391" s="5">
        <f t="shared" si="151"/>
        <v>442.86666666666673</v>
      </c>
      <c r="S391" s="164">
        <f t="shared" si="145"/>
        <v>0</v>
      </c>
    </row>
    <row r="392" spans="1:19" s="4" customFormat="1" x14ac:dyDescent="0.25">
      <c r="A392" s="78">
        <v>60000267</v>
      </c>
      <c r="B392" s="11" t="s">
        <v>262</v>
      </c>
      <c r="C392" s="54" t="s">
        <v>981</v>
      </c>
      <c r="D392" s="10">
        <f t="shared" si="153"/>
        <v>132.5</v>
      </c>
      <c r="E392" s="100">
        <f>VLOOKUP(A392,[1]Лист1!$A$2:$O$1343,14,0)</f>
        <v>159</v>
      </c>
      <c r="F392" s="100">
        <f t="shared" si="158"/>
        <v>135</v>
      </c>
      <c r="G392" s="112">
        <f t="shared" si="159"/>
        <v>165.36</v>
      </c>
      <c r="H392" s="113"/>
      <c r="I392" s="114">
        <f t="shared" si="156"/>
        <v>162</v>
      </c>
      <c r="J392" s="115">
        <f t="shared" si="160"/>
        <v>1.8867924528301927</v>
      </c>
      <c r="K392" s="97">
        <v>135</v>
      </c>
      <c r="L392" s="98">
        <f t="shared" si="146"/>
        <v>162</v>
      </c>
      <c r="M392" s="5">
        <f t="shared" si="150"/>
        <v>1.8867924528301927</v>
      </c>
      <c r="N392" s="5">
        <f t="shared" si="151"/>
        <v>137.80000000000001</v>
      </c>
      <c r="S392" s="164">
        <f t="shared" si="145"/>
        <v>0</v>
      </c>
    </row>
    <row r="393" spans="1:19" s="4" customFormat="1" ht="31.5" x14ac:dyDescent="0.25">
      <c r="A393" s="78">
        <v>60000268</v>
      </c>
      <c r="B393" s="11" t="s">
        <v>263</v>
      </c>
      <c r="C393" s="54" t="s">
        <v>981</v>
      </c>
      <c r="D393" s="10">
        <f t="shared" si="153"/>
        <v>489.16666666666669</v>
      </c>
      <c r="E393" s="100">
        <f>VLOOKUP(A393,[1]Лист1!$A$2:$O$1343,14,0)</f>
        <v>587</v>
      </c>
      <c r="F393" s="100">
        <f t="shared" si="158"/>
        <v>505</v>
      </c>
      <c r="G393" s="112">
        <f t="shared" si="159"/>
        <v>610.48</v>
      </c>
      <c r="H393" s="113"/>
      <c r="I393" s="114">
        <f t="shared" si="156"/>
        <v>606</v>
      </c>
      <c r="J393" s="115">
        <f t="shared" si="160"/>
        <v>3.2367972742759719</v>
      </c>
      <c r="K393" s="97">
        <v>505</v>
      </c>
      <c r="L393" s="98">
        <f t="shared" si="146"/>
        <v>606</v>
      </c>
      <c r="M393" s="5">
        <f t="shared" si="150"/>
        <v>3.2367972742759719</v>
      </c>
      <c r="N393" s="5">
        <f t="shared" si="151"/>
        <v>508.73333333333335</v>
      </c>
      <c r="S393" s="164">
        <f t="shared" si="145"/>
        <v>0</v>
      </c>
    </row>
    <row r="394" spans="1:19" s="16" customFormat="1" ht="31.5" x14ac:dyDescent="0.25">
      <c r="A394" s="78">
        <v>60000269</v>
      </c>
      <c r="B394" s="11" t="s">
        <v>264</v>
      </c>
      <c r="C394" s="54" t="s">
        <v>981</v>
      </c>
      <c r="D394" s="10">
        <f t="shared" si="153"/>
        <v>282.5</v>
      </c>
      <c r="E394" s="100">
        <f>VLOOKUP(A394,[1]Лист1!$A$2:$O$1343,14,0)</f>
        <v>339</v>
      </c>
      <c r="F394" s="100">
        <f t="shared" si="158"/>
        <v>295</v>
      </c>
      <c r="G394" s="112">
        <f t="shared" si="159"/>
        <v>352.56</v>
      </c>
      <c r="H394" s="113"/>
      <c r="I394" s="114">
        <f t="shared" si="156"/>
        <v>354</v>
      </c>
      <c r="J394" s="115">
        <f t="shared" si="160"/>
        <v>4.4247787610619582</v>
      </c>
      <c r="K394" s="97">
        <v>295</v>
      </c>
      <c r="L394" s="98">
        <f t="shared" si="146"/>
        <v>354</v>
      </c>
      <c r="M394" s="5">
        <f t="shared" si="150"/>
        <v>4.4247787610619582</v>
      </c>
      <c r="N394" s="5">
        <f t="shared" si="151"/>
        <v>293.8</v>
      </c>
      <c r="S394" s="164">
        <f t="shared" si="145"/>
        <v>0</v>
      </c>
    </row>
    <row r="395" spans="1:19" s="4" customFormat="1" ht="47.25" x14ac:dyDescent="0.25">
      <c r="A395" s="78">
        <v>60000270</v>
      </c>
      <c r="B395" s="11" t="s">
        <v>265</v>
      </c>
      <c r="C395" s="54" t="s">
        <v>981</v>
      </c>
      <c r="D395" s="10">
        <f t="shared" si="153"/>
        <v>355</v>
      </c>
      <c r="E395" s="100">
        <f>VLOOKUP(A395,[1]Лист1!$A$2:$O$1343,14,0)</f>
        <v>426</v>
      </c>
      <c r="F395" s="100">
        <f t="shared" si="158"/>
        <v>370</v>
      </c>
      <c r="G395" s="112">
        <f t="shared" si="159"/>
        <v>443.04</v>
      </c>
      <c r="H395" s="113"/>
      <c r="I395" s="114">
        <f t="shared" si="156"/>
        <v>444</v>
      </c>
      <c r="J395" s="115">
        <f t="shared" si="160"/>
        <v>4.2253521126760489</v>
      </c>
      <c r="K395" s="97">
        <v>370</v>
      </c>
      <c r="L395" s="98">
        <f t="shared" si="146"/>
        <v>444</v>
      </c>
      <c r="M395" s="5">
        <f t="shared" si="150"/>
        <v>4.2253521126760489</v>
      </c>
      <c r="N395" s="5">
        <f t="shared" si="151"/>
        <v>369.2</v>
      </c>
      <c r="S395" s="164">
        <f t="shared" si="145"/>
        <v>0</v>
      </c>
    </row>
    <row r="396" spans="1:19" s="4" customFormat="1" ht="31.5" x14ac:dyDescent="0.25">
      <c r="A396" s="78">
        <v>60000271</v>
      </c>
      <c r="B396" s="11" t="s">
        <v>266</v>
      </c>
      <c r="C396" s="54" t="s">
        <v>981</v>
      </c>
      <c r="D396" s="10">
        <f t="shared" si="153"/>
        <v>177.5</v>
      </c>
      <c r="E396" s="100">
        <f>VLOOKUP(A396,[1]Лист1!$A$2:$O$1343,14,0)</f>
        <v>213</v>
      </c>
      <c r="F396" s="100">
        <f t="shared" si="158"/>
        <v>185</v>
      </c>
      <c r="G396" s="112">
        <f t="shared" si="159"/>
        <v>221.52</v>
      </c>
      <c r="H396" s="113"/>
      <c r="I396" s="114">
        <f t="shared" si="156"/>
        <v>222</v>
      </c>
      <c r="J396" s="115">
        <f t="shared" si="160"/>
        <v>4.2253521126760489</v>
      </c>
      <c r="K396" s="97">
        <v>185</v>
      </c>
      <c r="L396" s="98">
        <f t="shared" si="146"/>
        <v>222</v>
      </c>
      <c r="M396" s="5">
        <f t="shared" si="150"/>
        <v>4.2253521126760489</v>
      </c>
      <c r="N396" s="5">
        <f t="shared" si="151"/>
        <v>184.6</v>
      </c>
      <c r="S396" s="164">
        <f t="shared" si="145"/>
        <v>0</v>
      </c>
    </row>
    <row r="397" spans="1:19" s="4" customFormat="1" ht="31.5" x14ac:dyDescent="0.25">
      <c r="A397" s="78">
        <v>60000272</v>
      </c>
      <c r="B397" s="11" t="s">
        <v>267</v>
      </c>
      <c r="C397" s="54" t="s">
        <v>981</v>
      </c>
      <c r="D397" s="10">
        <f t="shared" si="153"/>
        <v>616.66666666666674</v>
      </c>
      <c r="E397" s="100">
        <f>VLOOKUP(A397,[1]Лист1!$A$2:$O$1343,14,0)</f>
        <v>740</v>
      </c>
      <c r="F397" s="100">
        <f t="shared" si="158"/>
        <v>640</v>
      </c>
      <c r="G397" s="112">
        <f t="shared" si="159"/>
        <v>769.6</v>
      </c>
      <c r="H397" s="113"/>
      <c r="I397" s="114">
        <f t="shared" si="156"/>
        <v>768</v>
      </c>
      <c r="J397" s="115">
        <f t="shared" si="160"/>
        <v>3.7837837837837895</v>
      </c>
      <c r="K397" s="97">
        <v>640</v>
      </c>
      <c r="L397" s="98">
        <f t="shared" si="146"/>
        <v>768</v>
      </c>
      <c r="M397" s="5">
        <f t="shared" si="150"/>
        <v>3.7837837837837895</v>
      </c>
      <c r="N397" s="5">
        <f t="shared" si="151"/>
        <v>641.33333333333348</v>
      </c>
      <c r="S397" s="164">
        <f t="shared" si="145"/>
        <v>0</v>
      </c>
    </row>
    <row r="398" spans="1:19" s="4" customFormat="1" ht="31.5" x14ac:dyDescent="0.25">
      <c r="A398" s="78">
        <v>60000273</v>
      </c>
      <c r="B398" s="11" t="s">
        <v>268</v>
      </c>
      <c r="C398" s="54" t="s">
        <v>981</v>
      </c>
      <c r="D398" s="10">
        <f t="shared" si="153"/>
        <v>48.333333333333336</v>
      </c>
      <c r="E398" s="100">
        <f>VLOOKUP(A398,[1]Лист1!$A$2:$O$1343,14,0)</f>
        <v>58</v>
      </c>
      <c r="F398" s="100">
        <f t="shared" si="158"/>
        <v>50</v>
      </c>
      <c r="G398" s="112">
        <f t="shared" si="159"/>
        <v>60.32</v>
      </c>
      <c r="H398" s="113"/>
      <c r="I398" s="114">
        <f t="shared" si="156"/>
        <v>60</v>
      </c>
      <c r="J398" s="115">
        <f t="shared" si="160"/>
        <v>3.448275862068968</v>
      </c>
      <c r="K398" s="97">
        <v>50</v>
      </c>
      <c r="L398" s="98">
        <f t="shared" si="146"/>
        <v>60</v>
      </c>
      <c r="M398" s="5">
        <f t="shared" si="150"/>
        <v>3.448275862068968</v>
      </c>
      <c r="N398" s="5">
        <f t="shared" si="151"/>
        <v>50.266666666666673</v>
      </c>
      <c r="S398" s="164">
        <f t="shared" si="145"/>
        <v>0</v>
      </c>
    </row>
    <row r="399" spans="1:19" s="4" customFormat="1" ht="31.5" x14ac:dyDescent="0.25">
      <c r="A399" s="78">
        <v>60000274</v>
      </c>
      <c r="B399" s="11" t="s">
        <v>269</v>
      </c>
      <c r="C399" s="54" t="s">
        <v>981</v>
      </c>
      <c r="D399" s="10">
        <f t="shared" si="153"/>
        <v>141.66666666666669</v>
      </c>
      <c r="E399" s="100">
        <f>VLOOKUP(A399,[1]Лист1!$A$2:$O$1343,14,0)</f>
        <v>170</v>
      </c>
      <c r="F399" s="100">
        <f t="shared" si="158"/>
        <v>145</v>
      </c>
      <c r="G399" s="112">
        <f t="shared" si="159"/>
        <v>176.8</v>
      </c>
      <c r="H399" s="113"/>
      <c r="I399" s="114">
        <f t="shared" si="156"/>
        <v>174</v>
      </c>
      <c r="J399" s="115">
        <f t="shared" si="160"/>
        <v>2.3529411764705799</v>
      </c>
      <c r="K399" s="97">
        <v>145</v>
      </c>
      <c r="L399" s="98">
        <f t="shared" si="146"/>
        <v>174</v>
      </c>
      <c r="M399" s="5">
        <f t="shared" si="150"/>
        <v>2.3529411764705799</v>
      </c>
      <c r="N399" s="5">
        <f t="shared" si="151"/>
        <v>147.33333333333337</v>
      </c>
      <c r="S399" s="164">
        <f t="shared" ref="S399:S462" si="161">(ROUND(F399,2)*1.2)-ROUND(I399,2)</f>
        <v>0</v>
      </c>
    </row>
    <row r="400" spans="1:19" s="4" customFormat="1" ht="31.5" x14ac:dyDescent="0.25">
      <c r="A400" s="78">
        <v>60000275</v>
      </c>
      <c r="B400" s="11" t="s">
        <v>270</v>
      </c>
      <c r="C400" s="54" t="s">
        <v>981</v>
      </c>
      <c r="D400" s="10">
        <f t="shared" si="153"/>
        <v>205.83333333333334</v>
      </c>
      <c r="E400" s="100">
        <f>VLOOKUP(A400,[1]Лист1!$A$2:$O$1343,14,0)</f>
        <v>247</v>
      </c>
      <c r="F400" s="100">
        <f t="shared" si="158"/>
        <v>215</v>
      </c>
      <c r="G400" s="112">
        <f t="shared" si="159"/>
        <v>256.88</v>
      </c>
      <c r="H400" s="113"/>
      <c r="I400" s="114">
        <f t="shared" si="156"/>
        <v>258</v>
      </c>
      <c r="J400" s="115">
        <f t="shared" si="160"/>
        <v>4.4534412955465683</v>
      </c>
      <c r="K400" s="97">
        <v>215</v>
      </c>
      <c r="L400" s="98">
        <f t="shared" ref="L400:L463" si="162">K400*1.2</f>
        <v>258</v>
      </c>
      <c r="M400" s="5">
        <f t="shared" si="150"/>
        <v>4.4534412955465683</v>
      </c>
      <c r="N400" s="5">
        <f t="shared" si="151"/>
        <v>214.06666666666669</v>
      </c>
      <c r="S400" s="164">
        <f t="shared" si="161"/>
        <v>0</v>
      </c>
    </row>
    <row r="401" spans="1:19" s="4" customFormat="1" ht="31.5" x14ac:dyDescent="0.25">
      <c r="A401" s="78">
        <v>60000277</v>
      </c>
      <c r="B401" s="11" t="s">
        <v>271</v>
      </c>
      <c r="C401" s="54" t="s">
        <v>981</v>
      </c>
      <c r="D401" s="10">
        <f t="shared" si="153"/>
        <v>340.83333333333337</v>
      </c>
      <c r="E401" s="100">
        <f>VLOOKUP(A401,[1]Лист1!$A$2:$O$1343,14,0)</f>
        <v>409</v>
      </c>
      <c r="F401" s="100">
        <f t="shared" si="158"/>
        <v>355</v>
      </c>
      <c r="G401" s="112">
        <f t="shared" si="159"/>
        <v>425.36</v>
      </c>
      <c r="H401" s="113"/>
      <c r="I401" s="114">
        <f t="shared" si="156"/>
        <v>426</v>
      </c>
      <c r="J401" s="115">
        <f t="shared" si="160"/>
        <v>4.1564792176039163</v>
      </c>
      <c r="K401" s="97">
        <v>355</v>
      </c>
      <c r="L401" s="98">
        <f t="shared" si="162"/>
        <v>426</v>
      </c>
      <c r="M401" s="5">
        <f t="shared" si="150"/>
        <v>4.1564792176039163</v>
      </c>
      <c r="N401" s="5">
        <f t="shared" si="151"/>
        <v>354.4666666666667</v>
      </c>
      <c r="S401" s="164">
        <f t="shared" si="161"/>
        <v>0</v>
      </c>
    </row>
    <row r="402" spans="1:19" s="4" customFormat="1" x14ac:dyDescent="0.25">
      <c r="A402" s="78">
        <v>60000278</v>
      </c>
      <c r="B402" s="11" t="s">
        <v>272</v>
      </c>
      <c r="C402" s="54" t="s">
        <v>981</v>
      </c>
      <c r="D402" s="10">
        <f t="shared" si="153"/>
        <v>291.66666666666669</v>
      </c>
      <c r="E402" s="100">
        <f>VLOOKUP(A402,[1]Лист1!$A$2:$O$1343,14,0)</f>
        <v>350</v>
      </c>
      <c r="F402" s="100">
        <f t="shared" si="158"/>
        <v>305</v>
      </c>
      <c r="G402" s="112">
        <f t="shared" si="159"/>
        <v>364</v>
      </c>
      <c r="H402" s="113"/>
      <c r="I402" s="114">
        <f t="shared" si="156"/>
        <v>366</v>
      </c>
      <c r="J402" s="115">
        <f t="shared" si="160"/>
        <v>4.5714285714285836</v>
      </c>
      <c r="K402" s="97">
        <v>305</v>
      </c>
      <c r="L402" s="98">
        <f t="shared" si="162"/>
        <v>366</v>
      </c>
      <c r="M402" s="5">
        <f t="shared" si="150"/>
        <v>4.5714285714285836</v>
      </c>
      <c r="N402" s="5">
        <f t="shared" si="151"/>
        <v>303.33333333333337</v>
      </c>
      <c r="S402" s="164">
        <f t="shared" si="161"/>
        <v>0</v>
      </c>
    </row>
    <row r="403" spans="1:19" s="4" customFormat="1" x14ac:dyDescent="0.25">
      <c r="A403" s="78">
        <v>60000279</v>
      </c>
      <c r="B403" s="11" t="s">
        <v>273</v>
      </c>
      <c r="C403" s="54" t="s">
        <v>981</v>
      </c>
      <c r="D403" s="10">
        <f t="shared" si="153"/>
        <v>234.16666666666669</v>
      </c>
      <c r="E403" s="100">
        <f>VLOOKUP(A403,[1]Лист1!$A$2:$O$1343,14,0)</f>
        <v>281</v>
      </c>
      <c r="F403" s="100">
        <f t="shared" si="158"/>
        <v>245</v>
      </c>
      <c r="G403" s="112">
        <f t="shared" si="159"/>
        <v>292.24</v>
      </c>
      <c r="H403" s="113"/>
      <c r="I403" s="114">
        <f t="shared" si="156"/>
        <v>294</v>
      </c>
      <c r="J403" s="115">
        <f t="shared" si="160"/>
        <v>4.6263345195729499</v>
      </c>
      <c r="K403" s="97">
        <v>245</v>
      </c>
      <c r="L403" s="98">
        <f t="shared" si="162"/>
        <v>294</v>
      </c>
      <c r="M403" s="5">
        <f t="shared" si="150"/>
        <v>4.6263345195729499</v>
      </c>
      <c r="N403" s="5">
        <f t="shared" si="151"/>
        <v>243.53333333333336</v>
      </c>
      <c r="S403" s="164">
        <f t="shared" si="161"/>
        <v>0</v>
      </c>
    </row>
    <row r="404" spans="1:19" ht="31.5" x14ac:dyDescent="0.25">
      <c r="A404" s="77">
        <v>60000280</v>
      </c>
      <c r="B404" s="30" t="s">
        <v>274</v>
      </c>
      <c r="C404" s="61" t="s">
        <v>981</v>
      </c>
      <c r="D404" s="10">
        <f t="shared" si="153"/>
        <v>103.33333333333334</v>
      </c>
      <c r="E404" s="100">
        <f>VLOOKUP(A404,[1]Лист1!$A$2:$O$1343,14,0)</f>
        <v>124</v>
      </c>
      <c r="F404" s="100">
        <f t="shared" si="158"/>
        <v>105</v>
      </c>
      <c r="G404" s="112">
        <f t="shared" si="159"/>
        <v>128.96</v>
      </c>
      <c r="H404" s="113"/>
      <c r="I404" s="114">
        <f t="shared" si="156"/>
        <v>126</v>
      </c>
      <c r="J404" s="115">
        <f t="shared" si="160"/>
        <v>1.6129032258064484</v>
      </c>
      <c r="K404" s="97">
        <v>105</v>
      </c>
      <c r="L404" s="98">
        <f t="shared" si="162"/>
        <v>126</v>
      </c>
      <c r="M404" s="5">
        <f t="shared" si="150"/>
        <v>1.6129032258064484</v>
      </c>
      <c r="N404" s="5">
        <f t="shared" si="151"/>
        <v>107.46666666666668</v>
      </c>
      <c r="S404" s="164">
        <f t="shared" si="161"/>
        <v>0</v>
      </c>
    </row>
    <row r="405" spans="1:19" ht="31.5" x14ac:dyDescent="0.25">
      <c r="A405" s="77">
        <v>60000281</v>
      </c>
      <c r="B405" s="30" t="s">
        <v>275</v>
      </c>
      <c r="C405" s="61" t="s">
        <v>981</v>
      </c>
      <c r="D405" s="10">
        <f t="shared" si="153"/>
        <v>147.5</v>
      </c>
      <c r="E405" s="100">
        <f>VLOOKUP(A405,[1]Лист1!$A$2:$O$1343,14,0)</f>
        <v>177</v>
      </c>
      <c r="F405" s="100">
        <f t="shared" si="158"/>
        <v>150</v>
      </c>
      <c r="G405" s="112">
        <f t="shared" si="159"/>
        <v>184.08</v>
      </c>
      <c r="H405" s="113"/>
      <c r="I405" s="114">
        <f t="shared" si="156"/>
        <v>180</v>
      </c>
      <c r="J405" s="115">
        <f t="shared" si="160"/>
        <v>1.6949152542372872</v>
      </c>
      <c r="K405" s="97">
        <v>150</v>
      </c>
      <c r="L405" s="98">
        <f t="shared" si="162"/>
        <v>180</v>
      </c>
      <c r="M405" s="5">
        <f t="shared" ref="M405:M468" si="163">L405/E405*100-100</f>
        <v>1.6949152542372872</v>
      </c>
      <c r="N405" s="5">
        <f t="shared" ref="N405:N468" si="164">D405*1.04</f>
        <v>153.4</v>
      </c>
      <c r="S405" s="164">
        <f t="shared" si="161"/>
        <v>0</v>
      </c>
    </row>
    <row r="406" spans="1:19" ht="31.5" x14ac:dyDescent="0.25">
      <c r="A406" s="77">
        <v>60000282</v>
      </c>
      <c r="B406" s="30" t="s">
        <v>276</v>
      </c>
      <c r="C406" s="61" t="s">
        <v>981</v>
      </c>
      <c r="D406" s="10">
        <f t="shared" si="153"/>
        <v>470</v>
      </c>
      <c r="E406" s="100">
        <f>VLOOKUP(A406,[1]Лист1!$A$2:$O$1343,14,0)</f>
        <v>564</v>
      </c>
      <c r="F406" s="100">
        <f t="shared" si="158"/>
        <v>490</v>
      </c>
      <c r="G406" s="112">
        <f t="shared" si="159"/>
        <v>586.56000000000006</v>
      </c>
      <c r="H406" s="113"/>
      <c r="I406" s="114">
        <f t="shared" si="156"/>
        <v>588</v>
      </c>
      <c r="J406" s="115">
        <f t="shared" si="160"/>
        <v>4.2553191489361808</v>
      </c>
      <c r="K406" s="97">
        <v>490</v>
      </c>
      <c r="L406" s="98">
        <f t="shared" si="162"/>
        <v>588</v>
      </c>
      <c r="M406" s="5">
        <f t="shared" si="163"/>
        <v>4.2553191489361808</v>
      </c>
      <c r="N406" s="5">
        <f t="shared" si="164"/>
        <v>488.8</v>
      </c>
      <c r="S406" s="164">
        <f t="shared" si="161"/>
        <v>0</v>
      </c>
    </row>
    <row r="407" spans="1:19" x14ac:dyDescent="0.25">
      <c r="A407" s="78">
        <v>60000283</v>
      </c>
      <c r="B407" s="11" t="s">
        <v>277</v>
      </c>
      <c r="C407" s="54" t="s">
        <v>981</v>
      </c>
      <c r="D407" s="10">
        <f t="shared" si="153"/>
        <v>68.333333333333343</v>
      </c>
      <c r="E407" s="100">
        <f>VLOOKUP(A407,[1]Лист1!$A$2:$O$1343,14,0)</f>
        <v>82</v>
      </c>
      <c r="F407" s="100">
        <f t="shared" si="158"/>
        <v>70</v>
      </c>
      <c r="G407" s="112">
        <f t="shared" si="159"/>
        <v>85.28</v>
      </c>
      <c r="H407" s="113"/>
      <c r="I407" s="114">
        <f t="shared" si="156"/>
        <v>84</v>
      </c>
      <c r="J407" s="115">
        <f t="shared" si="160"/>
        <v>2.4390243902439011</v>
      </c>
      <c r="K407" s="97">
        <v>70</v>
      </c>
      <c r="L407" s="98">
        <f t="shared" si="162"/>
        <v>84</v>
      </c>
      <c r="M407" s="5">
        <f t="shared" si="163"/>
        <v>2.4390243902439011</v>
      </c>
      <c r="N407" s="5">
        <f t="shared" si="164"/>
        <v>71.066666666666677</v>
      </c>
      <c r="S407" s="164">
        <f t="shared" si="161"/>
        <v>0</v>
      </c>
    </row>
    <row r="408" spans="1:19" ht="31.5" x14ac:dyDescent="0.25">
      <c r="A408" s="78">
        <v>60000284</v>
      </c>
      <c r="B408" s="11" t="s">
        <v>278</v>
      </c>
      <c r="C408" s="54" t="s">
        <v>981</v>
      </c>
      <c r="D408" s="10">
        <f t="shared" si="153"/>
        <v>702.5</v>
      </c>
      <c r="E408" s="100">
        <f>VLOOKUP(A408,[1]Лист1!$A$2:$O$1343,14,0)</f>
        <v>843</v>
      </c>
      <c r="F408" s="100">
        <f t="shared" si="158"/>
        <v>730</v>
      </c>
      <c r="G408" s="112">
        <f t="shared" si="159"/>
        <v>876.72</v>
      </c>
      <c r="H408" s="113"/>
      <c r="I408" s="114">
        <f t="shared" si="156"/>
        <v>876</v>
      </c>
      <c r="J408" s="115">
        <f t="shared" si="160"/>
        <v>3.914590747330962</v>
      </c>
      <c r="K408" s="97">
        <v>730</v>
      </c>
      <c r="L408" s="98">
        <f t="shared" si="162"/>
        <v>876</v>
      </c>
      <c r="M408" s="5">
        <f t="shared" si="163"/>
        <v>3.914590747330962</v>
      </c>
      <c r="N408" s="5">
        <f t="shared" si="164"/>
        <v>730.6</v>
      </c>
      <c r="S408" s="164">
        <f t="shared" si="161"/>
        <v>0</v>
      </c>
    </row>
    <row r="409" spans="1:19" x14ac:dyDescent="0.25">
      <c r="A409" s="78">
        <v>60000285</v>
      </c>
      <c r="B409" s="11" t="s">
        <v>279</v>
      </c>
      <c r="C409" s="54" t="s">
        <v>981</v>
      </c>
      <c r="D409" s="10">
        <f t="shared" si="153"/>
        <v>164.16666666666669</v>
      </c>
      <c r="E409" s="100">
        <f>VLOOKUP(A409,[1]Лист1!$A$2:$O$1343,14,0)</f>
        <v>197</v>
      </c>
      <c r="F409" s="100">
        <f t="shared" ref="F409:F427" si="165">K409</f>
        <v>170</v>
      </c>
      <c r="G409" s="112">
        <f t="shared" ref="G409:G440" si="166">E409*$H$11</f>
        <v>204.88</v>
      </c>
      <c r="H409" s="113"/>
      <c r="I409" s="114">
        <f t="shared" ref="I409:I472" si="167">F409*1.2</f>
        <v>204</v>
      </c>
      <c r="J409" s="115">
        <f t="shared" ref="J409:J440" si="168">I409/E409*100-100</f>
        <v>3.5532994923857899</v>
      </c>
      <c r="K409" s="97">
        <v>170</v>
      </c>
      <c r="L409" s="98">
        <f t="shared" si="162"/>
        <v>204</v>
      </c>
      <c r="M409" s="5">
        <f t="shared" si="163"/>
        <v>3.5532994923857899</v>
      </c>
      <c r="N409" s="5">
        <f t="shared" si="164"/>
        <v>170.73333333333335</v>
      </c>
      <c r="S409" s="164">
        <f t="shared" si="161"/>
        <v>0</v>
      </c>
    </row>
    <row r="410" spans="1:19" x14ac:dyDescent="0.25">
      <c r="A410" s="78">
        <v>60000286</v>
      </c>
      <c r="B410" s="11" t="s">
        <v>280</v>
      </c>
      <c r="C410" s="54" t="s">
        <v>981</v>
      </c>
      <c r="D410" s="10">
        <f t="shared" si="153"/>
        <v>205</v>
      </c>
      <c r="E410" s="100">
        <f>VLOOKUP(A410,[1]Лист1!$A$2:$O$1343,14,0)</f>
        <v>246</v>
      </c>
      <c r="F410" s="100">
        <f t="shared" si="165"/>
        <v>215</v>
      </c>
      <c r="G410" s="112">
        <f t="shared" si="166"/>
        <v>255.84</v>
      </c>
      <c r="H410" s="113"/>
      <c r="I410" s="114">
        <f t="shared" si="167"/>
        <v>258</v>
      </c>
      <c r="J410" s="115">
        <f t="shared" si="168"/>
        <v>4.8780487804878021</v>
      </c>
      <c r="K410" s="97">
        <v>215</v>
      </c>
      <c r="L410" s="98">
        <f t="shared" si="162"/>
        <v>258</v>
      </c>
      <c r="M410" s="5">
        <f t="shared" si="163"/>
        <v>4.8780487804878021</v>
      </c>
      <c r="N410" s="5">
        <f t="shared" si="164"/>
        <v>213.20000000000002</v>
      </c>
      <c r="S410" s="164">
        <f t="shared" si="161"/>
        <v>0</v>
      </c>
    </row>
    <row r="411" spans="1:19" x14ac:dyDescent="0.25">
      <c r="A411" s="125">
        <v>60000287</v>
      </c>
      <c r="B411" s="11" t="s">
        <v>281</v>
      </c>
      <c r="C411" s="54" t="s">
        <v>981</v>
      </c>
      <c r="D411" s="10">
        <f t="shared" ref="D411:D472" si="169">E411/1.2</f>
        <v>71.666666666666671</v>
      </c>
      <c r="E411" s="100">
        <f>VLOOKUP(A411,[1]Лист1!$A$2:$O$1343,14,0)</f>
        <v>86</v>
      </c>
      <c r="F411" s="100">
        <f t="shared" si="165"/>
        <v>75</v>
      </c>
      <c r="G411" s="112">
        <f t="shared" si="166"/>
        <v>89.44</v>
      </c>
      <c r="H411" s="113"/>
      <c r="I411" s="114">
        <f t="shared" si="167"/>
        <v>90</v>
      </c>
      <c r="J411" s="115">
        <f t="shared" si="168"/>
        <v>4.6511627906976827</v>
      </c>
      <c r="K411" s="97">
        <v>75</v>
      </c>
      <c r="L411" s="98">
        <f t="shared" si="162"/>
        <v>90</v>
      </c>
      <c r="M411" s="5">
        <f t="shared" si="163"/>
        <v>4.6511627906976827</v>
      </c>
      <c r="N411" s="5">
        <f t="shared" si="164"/>
        <v>74.533333333333346</v>
      </c>
      <c r="S411" s="164">
        <f t="shared" si="161"/>
        <v>0</v>
      </c>
    </row>
    <row r="412" spans="1:19" s="4" customFormat="1" ht="31.5" x14ac:dyDescent="0.25">
      <c r="A412" s="78">
        <v>60001020</v>
      </c>
      <c r="B412" s="11" t="s">
        <v>282</v>
      </c>
      <c r="C412" s="54" t="s">
        <v>981</v>
      </c>
      <c r="D412" s="10">
        <f t="shared" si="169"/>
        <v>187.5</v>
      </c>
      <c r="E412" s="100">
        <f>VLOOKUP(A412,[1]Лист1!$A$2:$O$1343,14,0)</f>
        <v>225</v>
      </c>
      <c r="F412" s="100">
        <f t="shared" si="165"/>
        <v>195</v>
      </c>
      <c r="G412" s="112">
        <f t="shared" si="166"/>
        <v>234</v>
      </c>
      <c r="H412" s="113"/>
      <c r="I412" s="114">
        <f t="shared" si="167"/>
        <v>234</v>
      </c>
      <c r="J412" s="115">
        <f t="shared" si="168"/>
        <v>4</v>
      </c>
      <c r="K412" s="97">
        <v>195</v>
      </c>
      <c r="L412" s="98">
        <f t="shared" si="162"/>
        <v>234</v>
      </c>
      <c r="M412" s="5">
        <f t="shared" si="163"/>
        <v>4</v>
      </c>
      <c r="N412" s="5">
        <f t="shared" si="164"/>
        <v>195</v>
      </c>
      <c r="S412" s="164">
        <f t="shared" si="161"/>
        <v>0</v>
      </c>
    </row>
    <row r="413" spans="1:19" ht="31.5" x14ac:dyDescent="0.25">
      <c r="A413" s="77">
        <v>60000288</v>
      </c>
      <c r="B413" s="30" t="s">
        <v>283</v>
      </c>
      <c r="C413" s="61" t="s">
        <v>981</v>
      </c>
      <c r="D413" s="10">
        <f t="shared" si="169"/>
        <v>399.16666666666669</v>
      </c>
      <c r="E413" s="100">
        <f>VLOOKUP(A413,[1]Лист1!$A$2:$O$1343,14,0)</f>
        <v>479</v>
      </c>
      <c r="F413" s="100">
        <f t="shared" si="165"/>
        <v>415</v>
      </c>
      <c r="G413" s="112">
        <f t="shared" si="166"/>
        <v>498.16</v>
      </c>
      <c r="H413" s="113"/>
      <c r="I413" s="114">
        <f t="shared" si="167"/>
        <v>498</v>
      </c>
      <c r="J413" s="115">
        <f t="shared" si="168"/>
        <v>3.9665970772442449</v>
      </c>
      <c r="K413" s="97">
        <v>415</v>
      </c>
      <c r="L413" s="98">
        <f t="shared" si="162"/>
        <v>498</v>
      </c>
      <c r="M413" s="5">
        <f t="shared" si="163"/>
        <v>3.9665970772442449</v>
      </c>
      <c r="N413" s="5">
        <f t="shared" si="164"/>
        <v>415.13333333333338</v>
      </c>
      <c r="S413" s="164">
        <f t="shared" si="161"/>
        <v>0</v>
      </c>
    </row>
    <row r="414" spans="1:19" ht="31.5" x14ac:dyDescent="0.25">
      <c r="A414" s="77">
        <v>60000291</v>
      </c>
      <c r="B414" s="30" t="s">
        <v>284</v>
      </c>
      <c r="C414" s="61" t="s">
        <v>981</v>
      </c>
      <c r="D414" s="10">
        <f t="shared" si="169"/>
        <v>66.666666666666671</v>
      </c>
      <c r="E414" s="100">
        <f>VLOOKUP(A414,[1]Лист1!$A$2:$O$1343,14,0)</f>
        <v>80</v>
      </c>
      <c r="F414" s="100">
        <f t="shared" si="165"/>
        <v>70</v>
      </c>
      <c r="G414" s="112">
        <f t="shared" si="166"/>
        <v>83.2</v>
      </c>
      <c r="H414" s="113"/>
      <c r="I414" s="114">
        <f t="shared" si="167"/>
        <v>84</v>
      </c>
      <c r="J414" s="115">
        <f t="shared" si="168"/>
        <v>5</v>
      </c>
      <c r="K414" s="97">
        <v>70</v>
      </c>
      <c r="L414" s="98">
        <f t="shared" si="162"/>
        <v>84</v>
      </c>
      <c r="M414" s="5">
        <f t="shared" si="163"/>
        <v>5</v>
      </c>
      <c r="N414" s="5">
        <f t="shared" si="164"/>
        <v>69.333333333333343</v>
      </c>
      <c r="S414" s="164">
        <f t="shared" si="161"/>
        <v>0</v>
      </c>
    </row>
    <row r="415" spans="1:19" ht="31.5" x14ac:dyDescent="0.25">
      <c r="A415" s="77">
        <v>60000292</v>
      </c>
      <c r="B415" s="30" t="s">
        <v>285</v>
      </c>
      <c r="C415" s="61" t="s">
        <v>981</v>
      </c>
      <c r="D415" s="10">
        <f t="shared" si="169"/>
        <v>229.16666666666669</v>
      </c>
      <c r="E415" s="100">
        <f>VLOOKUP(A415,[1]Лист1!$A$2:$O$1343,14,0)</f>
        <v>275</v>
      </c>
      <c r="F415" s="100">
        <f t="shared" si="165"/>
        <v>240</v>
      </c>
      <c r="G415" s="112">
        <f t="shared" si="166"/>
        <v>286</v>
      </c>
      <c r="H415" s="113"/>
      <c r="I415" s="114">
        <f t="shared" si="167"/>
        <v>288</v>
      </c>
      <c r="J415" s="115">
        <f t="shared" si="168"/>
        <v>4.7272727272727337</v>
      </c>
      <c r="K415" s="97">
        <v>240</v>
      </c>
      <c r="L415" s="98">
        <f t="shared" si="162"/>
        <v>288</v>
      </c>
      <c r="M415" s="5">
        <f t="shared" si="163"/>
        <v>4.7272727272727337</v>
      </c>
      <c r="N415" s="5">
        <f t="shared" si="164"/>
        <v>238.33333333333337</v>
      </c>
      <c r="S415" s="164">
        <f t="shared" si="161"/>
        <v>0</v>
      </c>
    </row>
    <row r="416" spans="1:19" x14ac:dyDescent="0.25">
      <c r="A416" s="77">
        <v>60000293</v>
      </c>
      <c r="B416" s="30" t="s">
        <v>286</v>
      </c>
      <c r="C416" s="61" t="s">
        <v>981</v>
      </c>
      <c r="D416" s="10">
        <f t="shared" si="169"/>
        <v>336.66666666666669</v>
      </c>
      <c r="E416" s="100">
        <f>VLOOKUP(A416,[1]Лист1!$A$2:$O$1343,14,0)</f>
        <v>404</v>
      </c>
      <c r="F416" s="100">
        <f t="shared" si="165"/>
        <v>350</v>
      </c>
      <c r="G416" s="112">
        <f t="shared" si="166"/>
        <v>420.16</v>
      </c>
      <c r="H416" s="113"/>
      <c r="I416" s="114">
        <f t="shared" si="167"/>
        <v>420</v>
      </c>
      <c r="J416" s="115">
        <f t="shared" si="168"/>
        <v>3.9603960396039639</v>
      </c>
      <c r="K416" s="97">
        <v>350</v>
      </c>
      <c r="L416" s="98">
        <f t="shared" si="162"/>
        <v>420</v>
      </c>
      <c r="M416" s="5">
        <f t="shared" si="163"/>
        <v>3.9603960396039639</v>
      </c>
      <c r="N416" s="5">
        <f t="shared" si="164"/>
        <v>350.13333333333338</v>
      </c>
      <c r="S416" s="164">
        <f t="shared" si="161"/>
        <v>0</v>
      </c>
    </row>
    <row r="417" spans="1:19" ht="31.5" x14ac:dyDescent="0.25">
      <c r="A417" s="77">
        <v>60000294</v>
      </c>
      <c r="B417" s="30" t="s">
        <v>287</v>
      </c>
      <c r="C417" s="61" t="s">
        <v>981</v>
      </c>
      <c r="D417" s="10">
        <f t="shared" si="169"/>
        <v>180</v>
      </c>
      <c r="E417" s="100">
        <f>VLOOKUP(A417,[1]Лист1!$A$2:$O$1343,14,0)</f>
        <v>216</v>
      </c>
      <c r="F417" s="100">
        <f t="shared" si="165"/>
        <v>185</v>
      </c>
      <c r="G417" s="112">
        <f t="shared" si="166"/>
        <v>224.64000000000001</v>
      </c>
      <c r="H417" s="113"/>
      <c r="I417" s="114">
        <f t="shared" si="167"/>
        <v>222</v>
      </c>
      <c r="J417" s="115">
        <f t="shared" si="168"/>
        <v>2.7777777777777715</v>
      </c>
      <c r="K417" s="97">
        <v>185</v>
      </c>
      <c r="L417" s="98">
        <f t="shared" si="162"/>
        <v>222</v>
      </c>
      <c r="M417" s="5">
        <f t="shared" si="163"/>
        <v>2.7777777777777715</v>
      </c>
      <c r="N417" s="5">
        <f t="shared" si="164"/>
        <v>187.20000000000002</v>
      </c>
      <c r="S417" s="164">
        <f t="shared" si="161"/>
        <v>0</v>
      </c>
    </row>
    <row r="418" spans="1:19" ht="31.5" x14ac:dyDescent="0.25">
      <c r="A418" s="77">
        <v>60000295</v>
      </c>
      <c r="B418" s="59" t="s">
        <v>1195</v>
      </c>
      <c r="C418" s="61" t="s">
        <v>981</v>
      </c>
      <c r="D418" s="10">
        <f t="shared" si="169"/>
        <v>123.33333333333334</v>
      </c>
      <c r="E418" s="100">
        <f>VLOOKUP(A418,[1]Лист1!$A$2:$O$1343,14,0)</f>
        <v>148</v>
      </c>
      <c r="F418" s="100">
        <f t="shared" si="165"/>
        <v>130</v>
      </c>
      <c r="G418" s="112">
        <f t="shared" si="166"/>
        <v>153.92000000000002</v>
      </c>
      <c r="H418" s="113"/>
      <c r="I418" s="114">
        <f t="shared" si="167"/>
        <v>156</v>
      </c>
      <c r="J418" s="115">
        <f t="shared" si="168"/>
        <v>5.4054054054053893</v>
      </c>
      <c r="K418" s="97">
        <v>130</v>
      </c>
      <c r="L418" s="98">
        <f t="shared" si="162"/>
        <v>156</v>
      </c>
      <c r="M418" s="5">
        <f t="shared" si="163"/>
        <v>5.4054054054053893</v>
      </c>
      <c r="N418" s="5">
        <f t="shared" si="164"/>
        <v>128.26666666666668</v>
      </c>
      <c r="S418" s="164">
        <f t="shared" si="161"/>
        <v>0</v>
      </c>
    </row>
    <row r="419" spans="1:19" ht="47.25" x14ac:dyDescent="0.25">
      <c r="A419" s="77">
        <v>60000296</v>
      </c>
      <c r="B419" s="59" t="s">
        <v>1196</v>
      </c>
      <c r="C419" s="61" t="s">
        <v>981</v>
      </c>
      <c r="D419" s="10">
        <f t="shared" si="169"/>
        <v>351.66666666666669</v>
      </c>
      <c r="E419" s="100">
        <f>VLOOKUP(A419,[1]Лист1!$A$2:$O$1343,14,0)</f>
        <v>422</v>
      </c>
      <c r="F419" s="100">
        <f t="shared" si="165"/>
        <v>365</v>
      </c>
      <c r="G419" s="112">
        <f t="shared" si="166"/>
        <v>438.88</v>
      </c>
      <c r="H419" s="113"/>
      <c r="I419" s="114">
        <f t="shared" si="167"/>
        <v>438</v>
      </c>
      <c r="J419" s="115">
        <f t="shared" si="168"/>
        <v>3.7914691943127963</v>
      </c>
      <c r="K419" s="97">
        <v>365</v>
      </c>
      <c r="L419" s="98">
        <f t="shared" si="162"/>
        <v>438</v>
      </c>
      <c r="M419" s="5">
        <f t="shared" si="163"/>
        <v>3.7914691943127963</v>
      </c>
      <c r="N419" s="5">
        <f t="shared" si="164"/>
        <v>365.73333333333335</v>
      </c>
      <c r="S419" s="164">
        <f t="shared" si="161"/>
        <v>0</v>
      </c>
    </row>
    <row r="420" spans="1:19" ht="31.5" x14ac:dyDescent="0.25">
      <c r="A420" s="77">
        <v>60000297</v>
      </c>
      <c r="B420" s="30" t="s">
        <v>288</v>
      </c>
      <c r="C420" s="61" t="s">
        <v>981</v>
      </c>
      <c r="D420" s="10">
        <f t="shared" si="169"/>
        <v>603.33333333333337</v>
      </c>
      <c r="E420" s="100">
        <f>VLOOKUP(A420,[1]Лист1!$A$2:$O$1343,14,0)</f>
        <v>724</v>
      </c>
      <c r="F420" s="100">
        <f t="shared" si="165"/>
        <v>625</v>
      </c>
      <c r="G420" s="112">
        <f t="shared" si="166"/>
        <v>752.96</v>
      </c>
      <c r="H420" s="113"/>
      <c r="I420" s="114">
        <f t="shared" si="167"/>
        <v>750</v>
      </c>
      <c r="J420" s="115">
        <f t="shared" si="168"/>
        <v>3.5911602209944817</v>
      </c>
      <c r="K420" s="97">
        <v>625</v>
      </c>
      <c r="L420" s="98">
        <f t="shared" si="162"/>
        <v>750</v>
      </c>
      <c r="M420" s="5">
        <f t="shared" si="163"/>
        <v>3.5911602209944817</v>
      </c>
      <c r="N420" s="5">
        <f t="shared" si="164"/>
        <v>627.4666666666667</v>
      </c>
      <c r="S420" s="164">
        <f t="shared" si="161"/>
        <v>0</v>
      </c>
    </row>
    <row r="421" spans="1:19" ht="31.5" x14ac:dyDescent="0.25">
      <c r="A421" s="77">
        <v>60000298</v>
      </c>
      <c r="B421" s="30" t="s">
        <v>289</v>
      </c>
      <c r="C421" s="61" t="s">
        <v>981</v>
      </c>
      <c r="D421" s="10">
        <f t="shared" si="169"/>
        <v>679.16666666666674</v>
      </c>
      <c r="E421" s="100">
        <f>VLOOKUP(A421,[1]Лист1!$A$2:$O$1343,14,0)</f>
        <v>815</v>
      </c>
      <c r="F421" s="100">
        <f t="shared" si="165"/>
        <v>705</v>
      </c>
      <c r="G421" s="112">
        <f t="shared" si="166"/>
        <v>847.6</v>
      </c>
      <c r="H421" s="113"/>
      <c r="I421" s="114">
        <f t="shared" si="167"/>
        <v>846</v>
      </c>
      <c r="J421" s="115">
        <f t="shared" si="168"/>
        <v>3.8036809815950932</v>
      </c>
      <c r="K421" s="97">
        <v>705</v>
      </c>
      <c r="L421" s="98">
        <f t="shared" si="162"/>
        <v>846</v>
      </c>
      <c r="M421" s="5">
        <f t="shared" si="163"/>
        <v>3.8036809815950932</v>
      </c>
      <c r="N421" s="5">
        <f t="shared" si="164"/>
        <v>706.33333333333348</v>
      </c>
      <c r="S421" s="164">
        <f t="shared" si="161"/>
        <v>0</v>
      </c>
    </row>
    <row r="422" spans="1:19" ht="31.5" x14ac:dyDescent="0.25">
      <c r="A422" s="77">
        <v>60000300</v>
      </c>
      <c r="B422" s="30" t="s">
        <v>290</v>
      </c>
      <c r="C422" s="61" t="s">
        <v>981</v>
      </c>
      <c r="D422" s="10">
        <f t="shared" si="169"/>
        <v>284.16666666666669</v>
      </c>
      <c r="E422" s="100">
        <f>VLOOKUP(A422,[1]Лист1!$A$2:$O$1343,14,0)</f>
        <v>341</v>
      </c>
      <c r="F422" s="100">
        <f t="shared" si="165"/>
        <v>295</v>
      </c>
      <c r="G422" s="112">
        <f t="shared" si="166"/>
        <v>354.64</v>
      </c>
      <c r="H422" s="113"/>
      <c r="I422" s="114">
        <f t="shared" si="167"/>
        <v>354</v>
      </c>
      <c r="J422" s="115">
        <f t="shared" si="168"/>
        <v>3.8123167155425222</v>
      </c>
      <c r="K422" s="97">
        <v>295</v>
      </c>
      <c r="L422" s="98">
        <f t="shared" si="162"/>
        <v>354</v>
      </c>
      <c r="M422" s="5">
        <f t="shared" si="163"/>
        <v>3.8123167155425222</v>
      </c>
      <c r="N422" s="5">
        <f t="shared" si="164"/>
        <v>295.53333333333336</v>
      </c>
      <c r="S422" s="164">
        <f t="shared" si="161"/>
        <v>0</v>
      </c>
    </row>
    <row r="423" spans="1:19" ht="31.5" x14ac:dyDescent="0.25">
      <c r="A423" s="77">
        <v>60000301</v>
      </c>
      <c r="B423" s="59" t="s">
        <v>1197</v>
      </c>
      <c r="C423" s="61" t="s">
        <v>981</v>
      </c>
      <c r="D423" s="10">
        <f t="shared" si="169"/>
        <v>160.83333333333334</v>
      </c>
      <c r="E423" s="100">
        <f>VLOOKUP(A423,[1]Лист1!$A$2:$O$1343,14,0)</f>
        <v>193</v>
      </c>
      <c r="F423" s="100">
        <f t="shared" si="165"/>
        <v>165</v>
      </c>
      <c r="G423" s="112">
        <f t="shared" si="166"/>
        <v>200.72</v>
      </c>
      <c r="H423" s="113"/>
      <c r="I423" s="114">
        <f t="shared" si="167"/>
        <v>198</v>
      </c>
      <c r="J423" s="115">
        <f t="shared" si="168"/>
        <v>2.5906735751295429</v>
      </c>
      <c r="K423" s="97">
        <v>165</v>
      </c>
      <c r="L423" s="98">
        <f t="shared" si="162"/>
        <v>198</v>
      </c>
      <c r="M423" s="5">
        <f t="shared" si="163"/>
        <v>2.5906735751295429</v>
      </c>
      <c r="N423" s="5">
        <f t="shared" si="164"/>
        <v>167.26666666666668</v>
      </c>
      <c r="S423" s="164">
        <f t="shared" si="161"/>
        <v>0</v>
      </c>
    </row>
    <row r="424" spans="1:19" ht="31.5" x14ac:dyDescent="0.25">
      <c r="A424" s="77">
        <v>60000302</v>
      </c>
      <c r="B424" s="59" t="s">
        <v>1198</v>
      </c>
      <c r="C424" s="61" t="s">
        <v>981</v>
      </c>
      <c r="D424" s="10">
        <f t="shared" si="169"/>
        <v>489.16666666666669</v>
      </c>
      <c r="E424" s="100">
        <f>VLOOKUP(A424,[1]Лист1!$A$2:$O$1343,14,0)</f>
        <v>587</v>
      </c>
      <c r="F424" s="100">
        <f t="shared" si="165"/>
        <v>505</v>
      </c>
      <c r="G424" s="112">
        <f t="shared" si="166"/>
        <v>610.48</v>
      </c>
      <c r="H424" s="113"/>
      <c r="I424" s="114">
        <f t="shared" si="167"/>
        <v>606</v>
      </c>
      <c r="J424" s="115">
        <f t="shared" si="168"/>
        <v>3.2367972742759719</v>
      </c>
      <c r="K424" s="97">
        <v>505</v>
      </c>
      <c r="L424" s="98">
        <f t="shared" si="162"/>
        <v>606</v>
      </c>
      <c r="M424" s="5">
        <f t="shared" si="163"/>
        <v>3.2367972742759719</v>
      </c>
      <c r="N424" s="5">
        <f t="shared" si="164"/>
        <v>508.73333333333335</v>
      </c>
      <c r="S424" s="164">
        <f t="shared" si="161"/>
        <v>0</v>
      </c>
    </row>
    <row r="425" spans="1:19" ht="47.25" x14ac:dyDescent="0.25">
      <c r="A425" s="77">
        <v>60000303</v>
      </c>
      <c r="B425" s="30" t="s">
        <v>291</v>
      </c>
      <c r="C425" s="61" t="s">
        <v>981</v>
      </c>
      <c r="D425" s="10">
        <f t="shared" si="169"/>
        <v>383.33333333333337</v>
      </c>
      <c r="E425" s="100">
        <f>VLOOKUP(A425,[1]Лист1!$A$2:$O$1343,14,0)</f>
        <v>460</v>
      </c>
      <c r="F425" s="100">
        <f t="shared" si="165"/>
        <v>395</v>
      </c>
      <c r="G425" s="112">
        <f t="shared" si="166"/>
        <v>478.40000000000003</v>
      </c>
      <c r="H425" s="113"/>
      <c r="I425" s="114">
        <f t="shared" si="167"/>
        <v>474</v>
      </c>
      <c r="J425" s="115">
        <f t="shared" si="168"/>
        <v>3.0434782608695627</v>
      </c>
      <c r="K425" s="97">
        <v>395</v>
      </c>
      <c r="L425" s="98">
        <f t="shared" si="162"/>
        <v>474</v>
      </c>
      <c r="M425" s="5">
        <f t="shared" si="163"/>
        <v>3.0434782608695627</v>
      </c>
      <c r="N425" s="5">
        <f t="shared" si="164"/>
        <v>398.66666666666674</v>
      </c>
      <c r="S425" s="164">
        <f t="shared" si="161"/>
        <v>0</v>
      </c>
    </row>
    <row r="426" spans="1:19" ht="31.5" x14ac:dyDescent="0.25">
      <c r="A426" s="77">
        <v>60000304</v>
      </c>
      <c r="B426" s="30" t="s">
        <v>292</v>
      </c>
      <c r="C426" s="61" t="s">
        <v>981</v>
      </c>
      <c r="D426" s="10">
        <f t="shared" si="169"/>
        <v>76.666666666666671</v>
      </c>
      <c r="E426" s="100">
        <f>VLOOKUP(A426,[1]Лист1!$A$2:$O$1343,14,0)</f>
        <v>92</v>
      </c>
      <c r="F426" s="100">
        <f t="shared" si="165"/>
        <v>80</v>
      </c>
      <c r="G426" s="112">
        <f t="shared" si="166"/>
        <v>95.68</v>
      </c>
      <c r="H426" s="113"/>
      <c r="I426" s="114">
        <f t="shared" si="167"/>
        <v>96</v>
      </c>
      <c r="J426" s="115">
        <f t="shared" si="168"/>
        <v>4.3478260869565162</v>
      </c>
      <c r="K426" s="97">
        <v>80</v>
      </c>
      <c r="L426" s="98">
        <f t="shared" si="162"/>
        <v>96</v>
      </c>
      <c r="M426" s="5">
        <f t="shared" si="163"/>
        <v>4.3478260869565162</v>
      </c>
      <c r="N426" s="5">
        <f t="shared" si="164"/>
        <v>79.733333333333334</v>
      </c>
      <c r="S426" s="164">
        <f t="shared" si="161"/>
        <v>0</v>
      </c>
    </row>
    <row r="427" spans="1:19" ht="31.5" x14ac:dyDescent="0.25">
      <c r="A427" s="77">
        <v>60000305</v>
      </c>
      <c r="B427" s="30" t="s">
        <v>293</v>
      </c>
      <c r="C427" s="61" t="s">
        <v>981</v>
      </c>
      <c r="D427" s="10">
        <f t="shared" si="169"/>
        <v>399.16666666666669</v>
      </c>
      <c r="E427" s="100">
        <f>VLOOKUP(A427,[1]Лист1!$A$2:$O$1343,14,0)</f>
        <v>479</v>
      </c>
      <c r="F427" s="100">
        <f t="shared" si="165"/>
        <v>415</v>
      </c>
      <c r="G427" s="112">
        <f t="shared" si="166"/>
        <v>498.16</v>
      </c>
      <c r="H427" s="113"/>
      <c r="I427" s="114">
        <f t="shared" si="167"/>
        <v>498</v>
      </c>
      <c r="J427" s="115">
        <f t="shared" si="168"/>
        <v>3.9665970772442449</v>
      </c>
      <c r="K427" s="97">
        <v>415</v>
      </c>
      <c r="L427" s="98">
        <f t="shared" si="162"/>
        <v>498</v>
      </c>
      <c r="M427" s="5">
        <f t="shared" si="163"/>
        <v>3.9665970772442449</v>
      </c>
      <c r="N427" s="5">
        <f t="shared" si="164"/>
        <v>415.13333333333338</v>
      </c>
      <c r="S427" s="164">
        <f t="shared" si="161"/>
        <v>0</v>
      </c>
    </row>
    <row r="428" spans="1:19" ht="31.5" x14ac:dyDescent="0.25">
      <c r="A428" s="77">
        <v>60000307</v>
      </c>
      <c r="B428" s="30" t="s">
        <v>294</v>
      </c>
      <c r="C428" s="61" t="s">
        <v>981</v>
      </c>
      <c r="D428" s="10">
        <f t="shared" si="169"/>
        <v>70.833333333333343</v>
      </c>
      <c r="E428" s="100">
        <f>VLOOKUP(A428,[1]Лист1!$A$2:$O$1343,14,0)</f>
        <v>85</v>
      </c>
      <c r="F428" s="100">
        <v>75</v>
      </c>
      <c r="G428" s="112">
        <f t="shared" si="166"/>
        <v>88.4</v>
      </c>
      <c r="H428" s="113"/>
      <c r="I428" s="114">
        <f t="shared" si="167"/>
        <v>90</v>
      </c>
      <c r="J428" s="115">
        <f t="shared" si="168"/>
        <v>5.8823529411764781</v>
      </c>
      <c r="K428" s="97">
        <v>70</v>
      </c>
      <c r="L428" s="98">
        <f t="shared" si="162"/>
        <v>84</v>
      </c>
      <c r="M428" s="5">
        <f t="shared" si="163"/>
        <v>-1.1764705882352899</v>
      </c>
      <c r="N428" s="5">
        <f t="shared" si="164"/>
        <v>73.666666666666686</v>
      </c>
      <c r="S428" s="164">
        <f t="shared" si="161"/>
        <v>0</v>
      </c>
    </row>
    <row r="429" spans="1:19" ht="31.5" x14ac:dyDescent="0.25">
      <c r="A429" s="77">
        <v>60000309</v>
      </c>
      <c r="B429" s="30" t="s">
        <v>295</v>
      </c>
      <c r="C429" s="61" t="s">
        <v>981</v>
      </c>
      <c r="D429" s="10">
        <f t="shared" si="169"/>
        <v>104.16666666666667</v>
      </c>
      <c r="E429" s="100">
        <f>VLOOKUP(A429,[1]Лист1!$A$2:$O$1343,14,0)</f>
        <v>125</v>
      </c>
      <c r="F429" s="100">
        <f t="shared" ref="F429:F460" si="170">K429</f>
        <v>105</v>
      </c>
      <c r="G429" s="112">
        <f t="shared" si="166"/>
        <v>130</v>
      </c>
      <c r="H429" s="113"/>
      <c r="I429" s="114">
        <f t="shared" si="167"/>
        <v>126</v>
      </c>
      <c r="J429" s="115">
        <f t="shared" si="168"/>
        <v>0.79999999999999716</v>
      </c>
      <c r="K429" s="97">
        <v>105</v>
      </c>
      <c r="L429" s="98">
        <f t="shared" si="162"/>
        <v>126</v>
      </c>
      <c r="M429" s="5">
        <f t="shared" si="163"/>
        <v>0.79999999999999716</v>
      </c>
      <c r="N429" s="5">
        <f t="shared" si="164"/>
        <v>108.33333333333334</v>
      </c>
      <c r="S429" s="164">
        <f t="shared" si="161"/>
        <v>0</v>
      </c>
    </row>
    <row r="430" spans="1:19" ht="31.5" x14ac:dyDescent="0.25">
      <c r="A430" s="77">
        <v>60000310</v>
      </c>
      <c r="B430" s="30" t="s">
        <v>296</v>
      </c>
      <c r="C430" s="61" t="s">
        <v>981</v>
      </c>
      <c r="D430" s="10">
        <f t="shared" si="169"/>
        <v>135.83333333333334</v>
      </c>
      <c r="E430" s="100">
        <f>VLOOKUP(A430,[1]Лист1!$A$2:$O$1343,14,0)</f>
        <v>163</v>
      </c>
      <c r="F430" s="100">
        <f t="shared" si="170"/>
        <v>140</v>
      </c>
      <c r="G430" s="112">
        <f t="shared" si="166"/>
        <v>169.52</v>
      </c>
      <c r="H430" s="113"/>
      <c r="I430" s="114">
        <f t="shared" si="167"/>
        <v>168</v>
      </c>
      <c r="J430" s="115">
        <f t="shared" si="168"/>
        <v>3.0674846625766889</v>
      </c>
      <c r="K430" s="97">
        <v>140</v>
      </c>
      <c r="L430" s="98">
        <f t="shared" si="162"/>
        <v>168</v>
      </c>
      <c r="M430" s="5">
        <f t="shared" si="163"/>
        <v>3.0674846625766889</v>
      </c>
      <c r="N430" s="5">
        <f t="shared" si="164"/>
        <v>141.26666666666668</v>
      </c>
      <c r="S430" s="164">
        <f t="shared" si="161"/>
        <v>0</v>
      </c>
    </row>
    <row r="431" spans="1:19" ht="31.5" x14ac:dyDescent="0.25">
      <c r="A431" s="77">
        <v>60000311</v>
      </c>
      <c r="B431" s="30" t="s">
        <v>297</v>
      </c>
      <c r="C431" s="61" t="s">
        <v>981</v>
      </c>
      <c r="D431" s="10">
        <f t="shared" si="169"/>
        <v>521.66666666666674</v>
      </c>
      <c r="E431" s="100">
        <f>VLOOKUP(A431,[1]Лист1!$A$2:$O$1343,14,0)</f>
        <v>626</v>
      </c>
      <c r="F431" s="100">
        <f t="shared" si="170"/>
        <v>540</v>
      </c>
      <c r="G431" s="112">
        <f t="shared" si="166"/>
        <v>651.04000000000008</v>
      </c>
      <c r="H431" s="113"/>
      <c r="I431" s="114">
        <f t="shared" si="167"/>
        <v>648</v>
      </c>
      <c r="J431" s="115">
        <f t="shared" si="168"/>
        <v>3.5143769968050975</v>
      </c>
      <c r="K431" s="97">
        <v>540</v>
      </c>
      <c r="L431" s="98">
        <f t="shared" si="162"/>
        <v>648</v>
      </c>
      <c r="M431" s="5">
        <f t="shared" si="163"/>
        <v>3.5143769968050975</v>
      </c>
      <c r="N431" s="5">
        <f t="shared" si="164"/>
        <v>542.53333333333342</v>
      </c>
      <c r="S431" s="164">
        <f t="shared" si="161"/>
        <v>0</v>
      </c>
    </row>
    <row r="432" spans="1:19" ht="31.5" x14ac:dyDescent="0.25">
      <c r="A432" s="77">
        <v>60000312</v>
      </c>
      <c r="B432" s="30" t="s">
        <v>298</v>
      </c>
      <c r="C432" s="61" t="s">
        <v>981</v>
      </c>
      <c r="D432" s="10">
        <f t="shared" si="169"/>
        <v>306.66666666666669</v>
      </c>
      <c r="E432" s="100">
        <f>VLOOKUP(A432,[1]Лист1!$A$2:$O$1343,14,0)</f>
        <v>368</v>
      </c>
      <c r="F432" s="100">
        <f t="shared" si="170"/>
        <v>315</v>
      </c>
      <c r="G432" s="112">
        <f t="shared" si="166"/>
        <v>382.72</v>
      </c>
      <c r="H432" s="113"/>
      <c r="I432" s="114">
        <f t="shared" si="167"/>
        <v>378</v>
      </c>
      <c r="J432" s="115">
        <f t="shared" si="168"/>
        <v>2.7173913043478279</v>
      </c>
      <c r="K432" s="97">
        <v>315</v>
      </c>
      <c r="L432" s="98">
        <f t="shared" si="162"/>
        <v>378</v>
      </c>
      <c r="M432" s="5">
        <f t="shared" si="163"/>
        <v>2.7173913043478279</v>
      </c>
      <c r="N432" s="5">
        <f t="shared" si="164"/>
        <v>318.93333333333334</v>
      </c>
      <c r="S432" s="164">
        <f t="shared" si="161"/>
        <v>0</v>
      </c>
    </row>
    <row r="433" spans="1:19" ht="31.5" x14ac:dyDescent="0.25">
      <c r="A433" s="77">
        <v>60000313</v>
      </c>
      <c r="B433" s="30" t="s">
        <v>299</v>
      </c>
      <c r="C433" s="61" t="s">
        <v>981</v>
      </c>
      <c r="D433" s="10">
        <f t="shared" si="169"/>
        <v>300</v>
      </c>
      <c r="E433" s="100">
        <f>VLOOKUP(A433,[1]Лист1!$A$2:$O$1343,14,0)</f>
        <v>360</v>
      </c>
      <c r="F433" s="100">
        <f t="shared" si="170"/>
        <v>315</v>
      </c>
      <c r="G433" s="112">
        <f t="shared" si="166"/>
        <v>374.40000000000003</v>
      </c>
      <c r="H433" s="113"/>
      <c r="I433" s="114">
        <f t="shared" si="167"/>
        <v>378</v>
      </c>
      <c r="J433" s="115">
        <f t="shared" si="168"/>
        <v>5</v>
      </c>
      <c r="K433" s="97">
        <v>315</v>
      </c>
      <c r="L433" s="98">
        <f t="shared" si="162"/>
        <v>378</v>
      </c>
      <c r="M433" s="5">
        <f t="shared" si="163"/>
        <v>5</v>
      </c>
      <c r="N433" s="5">
        <f t="shared" si="164"/>
        <v>312</v>
      </c>
      <c r="S433" s="164">
        <f t="shared" si="161"/>
        <v>0</v>
      </c>
    </row>
    <row r="434" spans="1:19" x14ac:dyDescent="0.25">
      <c r="A434" s="77">
        <v>60000314</v>
      </c>
      <c r="B434" s="30" t="s">
        <v>300</v>
      </c>
      <c r="C434" s="61" t="s">
        <v>981</v>
      </c>
      <c r="D434" s="10">
        <f t="shared" si="169"/>
        <v>158.33333333333334</v>
      </c>
      <c r="E434" s="100">
        <f>VLOOKUP(A434,[1]Лист1!$A$2:$O$1343,14,0)</f>
        <v>190</v>
      </c>
      <c r="F434" s="100">
        <f t="shared" si="170"/>
        <v>165</v>
      </c>
      <c r="G434" s="112">
        <f t="shared" si="166"/>
        <v>197.6</v>
      </c>
      <c r="H434" s="113"/>
      <c r="I434" s="114">
        <f t="shared" si="167"/>
        <v>198</v>
      </c>
      <c r="J434" s="115">
        <f t="shared" si="168"/>
        <v>4.2105263157894655</v>
      </c>
      <c r="K434" s="97">
        <v>165</v>
      </c>
      <c r="L434" s="98">
        <f t="shared" si="162"/>
        <v>198</v>
      </c>
      <c r="M434" s="5">
        <f t="shared" si="163"/>
        <v>4.2105263157894655</v>
      </c>
      <c r="N434" s="5">
        <f t="shared" si="164"/>
        <v>164.66666666666669</v>
      </c>
      <c r="S434" s="164">
        <f t="shared" si="161"/>
        <v>0</v>
      </c>
    </row>
    <row r="435" spans="1:19" ht="31.5" x14ac:dyDescent="0.25">
      <c r="A435" s="77">
        <v>60000315</v>
      </c>
      <c r="B435" s="30" t="s">
        <v>301</v>
      </c>
      <c r="C435" s="61" t="s">
        <v>981</v>
      </c>
      <c r="D435" s="10">
        <f t="shared" si="169"/>
        <v>106.66666666666667</v>
      </c>
      <c r="E435" s="100">
        <f>VLOOKUP(A435,[1]Лист1!$A$2:$O$1343,14,0)</f>
        <v>128</v>
      </c>
      <c r="F435" s="100">
        <f t="shared" si="170"/>
        <v>110</v>
      </c>
      <c r="G435" s="112">
        <f t="shared" si="166"/>
        <v>133.12</v>
      </c>
      <c r="H435" s="113"/>
      <c r="I435" s="114">
        <f t="shared" si="167"/>
        <v>132</v>
      </c>
      <c r="J435" s="115">
        <f t="shared" si="168"/>
        <v>3.125</v>
      </c>
      <c r="K435" s="97">
        <v>110</v>
      </c>
      <c r="L435" s="98">
        <f t="shared" si="162"/>
        <v>132</v>
      </c>
      <c r="M435" s="5">
        <f t="shared" si="163"/>
        <v>3.125</v>
      </c>
      <c r="N435" s="5">
        <f t="shared" si="164"/>
        <v>110.93333333333334</v>
      </c>
      <c r="S435" s="164">
        <f t="shared" si="161"/>
        <v>0</v>
      </c>
    </row>
    <row r="436" spans="1:19" ht="31.5" x14ac:dyDescent="0.25">
      <c r="A436" s="77">
        <v>60000316</v>
      </c>
      <c r="B436" s="59" t="s">
        <v>1203</v>
      </c>
      <c r="C436" s="61" t="s">
        <v>981</v>
      </c>
      <c r="D436" s="10">
        <f t="shared" si="169"/>
        <v>110.83333333333334</v>
      </c>
      <c r="E436" s="100">
        <f>VLOOKUP(A436,[1]Лист1!$A$2:$O$1343,14,0)</f>
        <v>133</v>
      </c>
      <c r="F436" s="100">
        <f t="shared" si="170"/>
        <v>115</v>
      </c>
      <c r="G436" s="112">
        <f t="shared" si="166"/>
        <v>138.32</v>
      </c>
      <c r="H436" s="113"/>
      <c r="I436" s="114">
        <f t="shared" si="167"/>
        <v>138</v>
      </c>
      <c r="J436" s="115">
        <f t="shared" si="168"/>
        <v>3.7593984962406068</v>
      </c>
      <c r="K436" s="97">
        <v>115</v>
      </c>
      <c r="L436" s="98">
        <f t="shared" si="162"/>
        <v>138</v>
      </c>
      <c r="M436" s="5">
        <f t="shared" si="163"/>
        <v>3.7593984962406068</v>
      </c>
      <c r="N436" s="5">
        <f t="shared" si="164"/>
        <v>115.26666666666668</v>
      </c>
      <c r="S436" s="164">
        <f t="shared" si="161"/>
        <v>0</v>
      </c>
    </row>
    <row r="437" spans="1:19" x14ac:dyDescent="0.25">
      <c r="A437" s="77">
        <v>60000317</v>
      </c>
      <c r="B437" s="30" t="s">
        <v>302</v>
      </c>
      <c r="C437" s="61" t="s">
        <v>981</v>
      </c>
      <c r="D437" s="10">
        <f t="shared" si="169"/>
        <v>345.83333333333337</v>
      </c>
      <c r="E437" s="100">
        <f>VLOOKUP(A437,[1]Лист1!$A$2:$O$1343,14,0)</f>
        <v>415</v>
      </c>
      <c r="F437" s="100">
        <f t="shared" si="170"/>
        <v>360</v>
      </c>
      <c r="G437" s="112">
        <f t="shared" si="166"/>
        <v>431.6</v>
      </c>
      <c r="H437" s="113"/>
      <c r="I437" s="114">
        <f t="shared" si="167"/>
        <v>432</v>
      </c>
      <c r="J437" s="115">
        <f t="shared" si="168"/>
        <v>4.0963855421686617</v>
      </c>
      <c r="K437" s="97">
        <v>360</v>
      </c>
      <c r="L437" s="98">
        <f t="shared" si="162"/>
        <v>432</v>
      </c>
      <c r="M437" s="5">
        <f t="shared" si="163"/>
        <v>4.0963855421686617</v>
      </c>
      <c r="N437" s="5">
        <f t="shared" si="164"/>
        <v>359.66666666666674</v>
      </c>
      <c r="S437" s="164">
        <f t="shared" si="161"/>
        <v>0</v>
      </c>
    </row>
    <row r="438" spans="1:19" s="14" customFormat="1" ht="31.5" x14ac:dyDescent="0.25">
      <c r="A438" s="77">
        <v>60000318</v>
      </c>
      <c r="B438" s="30" t="s">
        <v>303</v>
      </c>
      <c r="C438" s="61" t="s">
        <v>981</v>
      </c>
      <c r="D438" s="10">
        <f t="shared" si="169"/>
        <v>279.16666666666669</v>
      </c>
      <c r="E438" s="100">
        <f>VLOOKUP(A438,[1]Лист1!$A$2:$O$1343,14,0)</f>
        <v>335</v>
      </c>
      <c r="F438" s="100">
        <f t="shared" si="170"/>
        <v>290</v>
      </c>
      <c r="G438" s="112">
        <f t="shared" si="166"/>
        <v>348.40000000000003</v>
      </c>
      <c r="H438" s="113"/>
      <c r="I438" s="114">
        <f t="shared" si="167"/>
        <v>348</v>
      </c>
      <c r="J438" s="115">
        <f t="shared" si="168"/>
        <v>3.8805970149253852</v>
      </c>
      <c r="K438" s="97">
        <v>290</v>
      </c>
      <c r="L438" s="98">
        <f t="shared" si="162"/>
        <v>348</v>
      </c>
      <c r="M438" s="5">
        <f t="shared" si="163"/>
        <v>3.8805970149253852</v>
      </c>
      <c r="N438" s="5">
        <f t="shared" si="164"/>
        <v>290.33333333333337</v>
      </c>
      <c r="S438" s="164">
        <f t="shared" si="161"/>
        <v>0</v>
      </c>
    </row>
    <row r="439" spans="1:19" s="14" customFormat="1" x14ac:dyDescent="0.25">
      <c r="A439" s="77">
        <v>60000319</v>
      </c>
      <c r="B439" s="30" t="s">
        <v>304</v>
      </c>
      <c r="C439" s="61" t="s">
        <v>981</v>
      </c>
      <c r="D439" s="10">
        <f t="shared" si="169"/>
        <v>365</v>
      </c>
      <c r="E439" s="100">
        <f>VLOOKUP(A439,[1]Лист1!$A$2:$O$1343,14,0)</f>
        <v>438</v>
      </c>
      <c r="F439" s="100">
        <f t="shared" si="170"/>
        <v>380</v>
      </c>
      <c r="G439" s="112">
        <f t="shared" si="166"/>
        <v>455.52000000000004</v>
      </c>
      <c r="H439" s="113"/>
      <c r="I439" s="114">
        <f t="shared" si="167"/>
        <v>456</v>
      </c>
      <c r="J439" s="115">
        <f t="shared" si="168"/>
        <v>4.1095890410958873</v>
      </c>
      <c r="K439" s="97">
        <v>380</v>
      </c>
      <c r="L439" s="98">
        <f t="shared" si="162"/>
        <v>456</v>
      </c>
      <c r="M439" s="5">
        <f t="shared" si="163"/>
        <v>4.1095890410958873</v>
      </c>
      <c r="N439" s="5">
        <f t="shared" si="164"/>
        <v>379.6</v>
      </c>
      <c r="S439" s="164">
        <f t="shared" si="161"/>
        <v>0</v>
      </c>
    </row>
    <row r="440" spans="1:19" s="14" customFormat="1" ht="31.5" x14ac:dyDescent="0.25">
      <c r="A440" s="77">
        <v>60000320</v>
      </c>
      <c r="B440" s="30" t="s">
        <v>305</v>
      </c>
      <c r="C440" s="61" t="s">
        <v>981</v>
      </c>
      <c r="D440" s="10">
        <f t="shared" si="169"/>
        <v>159.16666666666669</v>
      </c>
      <c r="E440" s="100">
        <f>VLOOKUP(A440,[1]Лист1!$A$2:$O$1343,14,0)</f>
        <v>191</v>
      </c>
      <c r="F440" s="100">
        <f t="shared" si="170"/>
        <v>165</v>
      </c>
      <c r="G440" s="112">
        <f t="shared" si="166"/>
        <v>198.64000000000001</v>
      </c>
      <c r="H440" s="113"/>
      <c r="I440" s="114">
        <f t="shared" si="167"/>
        <v>198</v>
      </c>
      <c r="J440" s="115">
        <f t="shared" si="168"/>
        <v>3.6649214659685896</v>
      </c>
      <c r="K440" s="97">
        <v>165</v>
      </c>
      <c r="L440" s="98">
        <f t="shared" si="162"/>
        <v>198</v>
      </c>
      <c r="M440" s="5">
        <f t="shared" si="163"/>
        <v>3.6649214659685896</v>
      </c>
      <c r="N440" s="5">
        <f t="shared" si="164"/>
        <v>165.53333333333336</v>
      </c>
      <c r="S440" s="164">
        <f t="shared" si="161"/>
        <v>0</v>
      </c>
    </row>
    <row r="441" spans="1:19" s="14" customFormat="1" x14ac:dyDescent="0.25">
      <c r="A441" s="77">
        <v>60000321</v>
      </c>
      <c r="B441" s="30" t="s">
        <v>306</v>
      </c>
      <c r="C441" s="61" t="s">
        <v>981</v>
      </c>
      <c r="D441" s="10">
        <f t="shared" si="169"/>
        <v>315</v>
      </c>
      <c r="E441" s="100">
        <f>VLOOKUP(A441,[1]Лист1!$A$2:$O$1343,14,0)</f>
        <v>378</v>
      </c>
      <c r="F441" s="100">
        <f t="shared" si="170"/>
        <v>325</v>
      </c>
      <c r="G441" s="112">
        <f t="shared" ref="G441:G472" si="171">E441*$H$11</f>
        <v>393.12</v>
      </c>
      <c r="H441" s="113"/>
      <c r="I441" s="114">
        <f t="shared" si="167"/>
        <v>390</v>
      </c>
      <c r="J441" s="115">
        <f t="shared" ref="J441:J472" si="172">I441/E441*100-100</f>
        <v>3.1746031746031917</v>
      </c>
      <c r="K441" s="97">
        <v>325</v>
      </c>
      <c r="L441" s="98">
        <f t="shared" si="162"/>
        <v>390</v>
      </c>
      <c r="M441" s="5">
        <f t="shared" si="163"/>
        <v>3.1746031746031917</v>
      </c>
      <c r="N441" s="5">
        <f t="shared" si="164"/>
        <v>327.60000000000002</v>
      </c>
      <c r="S441" s="164">
        <f t="shared" si="161"/>
        <v>0</v>
      </c>
    </row>
    <row r="442" spans="1:19" s="14" customFormat="1" x14ac:dyDescent="0.25">
      <c r="A442" s="77">
        <v>60000322</v>
      </c>
      <c r="B442" s="30" t="s">
        <v>307</v>
      </c>
      <c r="C442" s="61" t="s">
        <v>981</v>
      </c>
      <c r="D442" s="10">
        <f t="shared" si="169"/>
        <v>56.666666666666671</v>
      </c>
      <c r="E442" s="100">
        <f>VLOOKUP(A442,[1]Лист1!$A$2:$O$1343,14,0)</f>
        <v>68</v>
      </c>
      <c r="F442" s="100">
        <f t="shared" si="170"/>
        <v>60</v>
      </c>
      <c r="G442" s="112">
        <f t="shared" si="171"/>
        <v>70.72</v>
      </c>
      <c r="H442" s="113"/>
      <c r="I442" s="114">
        <f t="shared" si="167"/>
        <v>72</v>
      </c>
      <c r="J442" s="115">
        <f t="shared" si="172"/>
        <v>5.8823529411764781</v>
      </c>
      <c r="K442" s="97">
        <v>60</v>
      </c>
      <c r="L442" s="98">
        <f t="shared" si="162"/>
        <v>72</v>
      </c>
      <c r="M442" s="5">
        <f t="shared" si="163"/>
        <v>5.8823529411764781</v>
      </c>
      <c r="N442" s="5">
        <f t="shared" si="164"/>
        <v>58.933333333333337</v>
      </c>
      <c r="S442" s="164">
        <f t="shared" si="161"/>
        <v>0</v>
      </c>
    </row>
    <row r="443" spans="1:19" s="14" customFormat="1" ht="31.5" x14ac:dyDescent="0.25">
      <c r="A443" s="77">
        <v>60000323</v>
      </c>
      <c r="B443" s="30" t="s">
        <v>308</v>
      </c>
      <c r="C443" s="61" t="s">
        <v>981</v>
      </c>
      <c r="D443" s="10">
        <f t="shared" si="169"/>
        <v>120.83333333333334</v>
      </c>
      <c r="E443" s="100">
        <f>VLOOKUP(A443,[1]Лист1!$A$2:$O$1343,14,0)</f>
        <v>145</v>
      </c>
      <c r="F443" s="100">
        <f t="shared" si="170"/>
        <v>125</v>
      </c>
      <c r="G443" s="112">
        <f t="shared" si="171"/>
        <v>150.80000000000001</v>
      </c>
      <c r="H443" s="113"/>
      <c r="I443" s="114">
        <f t="shared" si="167"/>
        <v>150</v>
      </c>
      <c r="J443" s="115">
        <f t="shared" si="172"/>
        <v>3.448275862068968</v>
      </c>
      <c r="K443" s="97">
        <v>125</v>
      </c>
      <c r="L443" s="98">
        <f t="shared" si="162"/>
        <v>150</v>
      </c>
      <c r="M443" s="5">
        <f t="shared" si="163"/>
        <v>3.448275862068968</v>
      </c>
      <c r="N443" s="5">
        <f t="shared" si="164"/>
        <v>125.66666666666669</v>
      </c>
      <c r="S443" s="164">
        <f t="shared" si="161"/>
        <v>0</v>
      </c>
    </row>
    <row r="444" spans="1:19" s="4" customFormat="1" x14ac:dyDescent="0.25">
      <c r="A444" s="77">
        <v>60000324</v>
      </c>
      <c r="B444" s="30" t="s">
        <v>309</v>
      </c>
      <c r="C444" s="61" t="s">
        <v>981</v>
      </c>
      <c r="D444" s="10">
        <f t="shared" si="169"/>
        <v>175</v>
      </c>
      <c r="E444" s="100">
        <f>VLOOKUP(A444,[1]Лист1!$A$2:$O$1343,14,0)</f>
        <v>210</v>
      </c>
      <c r="F444" s="100">
        <f t="shared" si="170"/>
        <v>180</v>
      </c>
      <c r="G444" s="112">
        <f t="shared" si="171"/>
        <v>218.4</v>
      </c>
      <c r="H444" s="113"/>
      <c r="I444" s="114">
        <f t="shared" si="167"/>
        <v>216</v>
      </c>
      <c r="J444" s="115">
        <f t="shared" si="172"/>
        <v>2.857142857142847</v>
      </c>
      <c r="K444" s="97">
        <v>180</v>
      </c>
      <c r="L444" s="98">
        <f t="shared" si="162"/>
        <v>216</v>
      </c>
      <c r="M444" s="5">
        <f t="shared" si="163"/>
        <v>2.857142857142847</v>
      </c>
      <c r="N444" s="5">
        <f t="shared" si="164"/>
        <v>182</v>
      </c>
      <c r="S444" s="164">
        <f t="shared" si="161"/>
        <v>0</v>
      </c>
    </row>
    <row r="445" spans="1:19" s="4" customFormat="1" ht="47.25" x14ac:dyDescent="0.25">
      <c r="A445" s="77">
        <v>60000325</v>
      </c>
      <c r="B445" s="30" t="s">
        <v>310</v>
      </c>
      <c r="C445" s="61" t="s">
        <v>981</v>
      </c>
      <c r="D445" s="10">
        <f t="shared" si="169"/>
        <v>2691.666666666667</v>
      </c>
      <c r="E445" s="100">
        <f>VLOOKUP(A445,[1]Лист1!$A$2:$O$1343,14,0)</f>
        <v>3230</v>
      </c>
      <c r="F445" s="100">
        <f t="shared" si="170"/>
        <v>2795</v>
      </c>
      <c r="G445" s="112">
        <f t="shared" si="171"/>
        <v>3359.2000000000003</v>
      </c>
      <c r="H445" s="113"/>
      <c r="I445" s="114">
        <f t="shared" si="167"/>
        <v>3354</v>
      </c>
      <c r="J445" s="115">
        <f t="shared" si="172"/>
        <v>3.8390092879256912</v>
      </c>
      <c r="K445" s="97">
        <v>2795</v>
      </c>
      <c r="L445" s="98">
        <f t="shared" si="162"/>
        <v>3354</v>
      </c>
      <c r="M445" s="5">
        <f t="shared" si="163"/>
        <v>3.8390092879256912</v>
      </c>
      <c r="N445" s="5">
        <f t="shared" si="164"/>
        <v>2799.3333333333339</v>
      </c>
      <c r="S445" s="164">
        <f t="shared" si="161"/>
        <v>0</v>
      </c>
    </row>
    <row r="446" spans="1:19" s="4" customFormat="1" ht="47.25" x14ac:dyDescent="0.25">
      <c r="A446" s="77">
        <v>60000326</v>
      </c>
      <c r="B446" s="30" t="s">
        <v>311</v>
      </c>
      <c r="C446" s="61" t="s">
        <v>981</v>
      </c>
      <c r="D446" s="10">
        <f t="shared" si="169"/>
        <v>2125</v>
      </c>
      <c r="E446" s="100">
        <f>VLOOKUP(A446,[1]Лист1!$A$2:$O$1343,14,0)</f>
        <v>2550</v>
      </c>
      <c r="F446" s="100">
        <f t="shared" si="170"/>
        <v>2210</v>
      </c>
      <c r="G446" s="112">
        <f t="shared" si="171"/>
        <v>2652</v>
      </c>
      <c r="H446" s="113"/>
      <c r="I446" s="114">
        <f t="shared" si="167"/>
        <v>2652</v>
      </c>
      <c r="J446" s="115">
        <f t="shared" si="172"/>
        <v>4</v>
      </c>
      <c r="K446" s="97">
        <v>2210</v>
      </c>
      <c r="L446" s="98">
        <f t="shared" si="162"/>
        <v>2652</v>
      </c>
      <c r="M446" s="5">
        <f t="shared" si="163"/>
        <v>4</v>
      </c>
      <c r="N446" s="5">
        <f t="shared" si="164"/>
        <v>2210</v>
      </c>
      <c r="S446" s="164">
        <f t="shared" si="161"/>
        <v>0</v>
      </c>
    </row>
    <row r="447" spans="1:19" s="4" customFormat="1" x14ac:dyDescent="0.25">
      <c r="A447" s="77">
        <v>60000327</v>
      </c>
      <c r="B447" s="30" t="s">
        <v>312</v>
      </c>
      <c r="C447" s="61" t="s">
        <v>981</v>
      </c>
      <c r="D447" s="10">
        <f t="shared" si="169"/>
        <v>2469.166666666667</v>
      </c>
      <c r="E447" s="100">
        <f>VLOOKUP(A447,[1]Лист1!$A$2:$O$1343,14,0)</f>
        <v>2963</v>
      </c>
      <c r="F447" s="100">
        <f t="shared" si="170"/>
        <v>2565</v>
      </c>
      <c r="G447" s="112">
        <f t="shared" si="171"/>
        <v>3081.52</v>
      </c>
      <c r="H447" s="113"/>
      <c r="I447" s="114">
        <f t="shared" si="167"/>
        <v>3078</v>
      </c>
      <c r="J447" s="115">
        <f t="shared" si="172"/>
        <v>3.8812014849814318</v>
      </c>
      <c r="K447" s="97">
        <v>2565</v>
      </c>
      <c r="L447" s="98">
        <f t="shared" si="162"/>
        <v>3078</v>
      </c>
      <c r="M447" s="5">
        <f t="shared" si="163"/>
        <v>3.8812014849814318</v>
      </c>
      <c r="N447" s="5">
        <f t="shared" si="164"/>
        <v>2567.9333333333338</v>
      </c>
      <c r="S447" s="164">
        <f t="shared" si="161"/>
        <v>0</v>
      </c>
    </row>
    <row r="448" spans="1:19" s="4" customFormat="1" ht="31.5" x14ac:dyDescent="0.25">
      <c r="A448" s="77">
        <v>60000328</v>
      </c>
      <c r="B448" s="30" t="s">
        <v>313</v>
      </c>
      <c r="C448" s="61" t="s">
        <v>981</v>
      </c>
      <c r="D448" s="10">
        <f t="shared" si="169"/>
        <v>2350</v>
      </c>
      <c r="E448" s="100">
        <f>VLOOKUP(A448,[1]Лист1!$A$2:$O$1343,14,0)</f>
        <v>2820</v>
      </c>
      <c r="F448" s="100">
        <f t="shared" si="170"/>
        <v>2440</v>
      </c>
      <c r="G448" s="112">
        <f t="shared" si="171"/>
        <v>2932.8</v>
      </c>
      <c r="H448" s="113"/>
      <c r="I448" s="114">
        <f t="shared" si="167"/>
        <v>2928</v>
      </c>
      <c r="J448" s="115">
        <f t="shared" si="172"/>
        <v>3.8297872340425414</v>
      </c>
      <c r="K448" s="97">
        <v>2440</v>
      </c>
      <c r="L448" s="98">
        <f t="shared" si="162"/>
        <v>2928</v>
      </c>
      <c r="M448" s="5">
        <f t="shared" si="163"/>
        <v>3.8297872340425414</v>
      </c>
      <c r="N448" s="5">
        <f t="shared" si="164"/>
        <v>2444</v>
      </c>
      <c r="S448" s="164">
        <f t="shared" si="161"/>
        <v>0</v>
      </c>
    </row>
    <row r="449" spans="1:19" s="4" customFormat="1" x14ac:dyDescent="0.25">
      <c r="A449" s="77">
        <v>60000330</v>
      </c>
      <c r="B449" s="30" t="s">
        <v>314</v>
      </c>
      <c r="C449" s="61" t="s">
        <v>981</v>
      </c>
      <c r="D449" s="10">
        <f t="shared" si="169"/>
        <v>213.33333333333334</v>
      </c>
      <c r="E449" s="100">
        <f>VLOOKUP(A449,[1]Лист1!$A$2:$O$1343,14,0)</f>
        <v>256</v>
      </c>
      <c r="F449" s="100">
        <f t="shared" si="170"/>
        <v>220</v>
      </c>
      <c r="G449" s="112">
        <f t="shared" si="171"/>
        <v>266.24</v>
      </c>
      <c r="H449" s="113"/>
      <c r="I449" s="114">
        <f t="shared" si="167"/>
        <v>264</v>
      </c>
      <c r="J449" s="115">
        <f t="shared" si="172"/>
        <v>3.125</v>
      </c>
      <c r="K449" s="97">
        <v>220</v>
      </c>
      <c r="L449" s="98">
        <f t="shared" si="162"/>
        <v>264</v>
      </c>
      <c r="M449" s="5">
        <f t="shared" si="163"/>
        <v>3.125</v>
      </c>
      <c r="N449" s="5">
        <f t="shared" si="164"/>
        <v>221.86666666666667</v>
      </c>
      <c r="S449" s="164">
        <f t="shared" si="161"/>
        <v>0</v>
      </c>
    </row>
    <row r="450" spans="1:19" s="4" customFormat="1" ht="47.25" x14ac:dyDescent="0.25">
      <c r="A450" s="77">
        <v>60000331</v>
      </c>
      <c r="B450" s="30" t="s">
        <v>315</v>
      </c>
      <c r="C450" s="61" t="s">
        <v>981</v>
      </c>
      <c r="D450" s="10">
        <f t="shared" si="169"/>
        <v>628.33333333333337</v>
      </c>
      <c r="E450" s="100">
        <f>VLOOKUP(A450,[1]Лист1!$A$2:$O$1343,14,0)</f>
        <v>754</v>
      </c>
      <c r="F450" s="100">
        <f t="shared" si="170"/>
        <v>650</v>
      </c>
      <c r="G450" s="112">
        <f t="shared" si="171"/>
        <v>784.16000000000008</v>
      </c>
      <c r="H450" s="113"/>
      <c r="I450" s="114">
        <f t="shared" si="167"/>
        <v>780</v>
      </c>
      <c r="J450" s="115">
        <f t="shared" si="172"/>
        <v>3.448275862068968</v>
      </c>
      <c r="K450" s="97">
        <v>650</v>
      </c>
      <c r="L450" s="98">
        <f t="shared" si="162"/>
        <v>780</v>
      </c>
      <c r="M450" s="5">
        <f t="shared" si="163"/>
        <v>3.448275862068968</v>
      </c>
      <c r="N450" s="5">
        <f t="shared" si="164"/>
        <v>653.4666666666667</v>
      </c>
      <c r="S450" s="164">
        <f t="shared" si="161"/>
        <v>0</v>
      </c>
    </row>
    <row r="451" spans="1:19" s="4" customFormat="1" ht="47.25" x14ac:dyDescent="0.25">
      <c r="A451" s="77">
        <v>60000604</v>
      </c>
      <c r="B451" s="30" t="s">
        <v>316</v>
      </c>
      <c r="C451" s="61" t="s">
        <v>981</v>
      </c>
      <c r="D451" s="10">
        <f t="shared" si="169"/>
        <v>1577.5</v>
      </c>
      <c r="E451" s="100">
        <f>VLOOKUP(A451,[1]Лист1!$A$2:$O$1343,14,0)</f>
        <v>1893</v>
      </c>
      <c r="F451" s="100">
        <f t="shared" si="170"/>
        <v>1640</v>
      </c>
      <c r="G451" s="112">
        <f t="shared" si="171"/>
        <v>1968.72</v>
      </c>
      <c r="H451" s="113"/>
      <c r="I451" s="114">
        <f t="shared" si="167"/>
        <v>1968</v>
      </c>
      <c r="J451" s="115">
        <f t="shared" si="172"/>
        <v>3.9619651347068157</v>
      </c>
      <c r="K451" s="97">
        <v>1640</v>
      </c>
      <c r="L451" s="98">
        <f t="shared" si="162"/>
        <v>1968</v>
      </c>
      <c r="M451" s="5">
        <f t="shared" si="163"/>
        <v>3.9619651347068157</v>
      </c>
      <c r="N451" s="5">
        <f t="shared" si="164"/>
        <v>1640.6000000000001</v>
      </c>
      <c r="S451" s="164">
        <f t="shared" si="161"/>
        <v>0</v>
      </c>
    </row>
    <row r="452" spans="1:19" s="4" customFormat="1" ht="47.25" x14ac:dyDescent="0.25">
      <c r="A452" s="77">
        <v>60000605</v>
      </c>
      <c r="B452" s="30" t="s">
        <v>317</v>
      </c>
      <c r="C452" s="61" t="s">
        <v>981</v>
      </c>
      <c r="D452" s="10">
        <f t="shared" si="169"/>
        <v>355</v>
      </c>
      <c r="E452" s="100">
        <f>VLOOKUP(A452,[1]Лист1!$A$2:$O$1343,14,0)</f>
        <v>426</v>
      </c>
      <c r="F452" s="100">
        <f t="shared" si="170"/>
        <v>365</v>
      </c>
      <c r="G452" s="112">
        <f t="shared" si="171"/>
        <v>443.04</v>
      </c>
      <c r="H452" s="113"/>
      <c r="I452" s="114">
        <f t="shared" si="167"/>
        <v>438</v>
      </c>
      <c r="J452" s="115">
        <f t="shared" si="172"/>
        <v>2.816901408450704</v>
      </c>
      <c r="K452" s="97">
        <v>365</v>
      </c>
      <c r="L452" s="98">
        <f t="shared" si="162"/>
        <v>438</v>
      </c>
      <c r="M452" s="5">
        <f t="shared" si="163"/>
        <v>2.816901408450704</v>
      </c>
      <c r="N452" s="5">
        <f t="shared" si="164"/>
        <v>369.2</v>
      </c>
      <c r="S452" s="164">
        <f t="shared" si="161"/>
        <v>0</v>
      </c>
    </row>
    <row r="453" spans="1:19" s="4" customFormat="1" ht="31.5" x14ac:dyDescent="0.25">
      <c r="A453" s="77">
        <v>60001005</v>
      </c>
      <c r="B453" s="30" t="s">
        <v>318</v>
      </c>
      <c r="C453" s="61" t="s">
        <v>981</v>
      </c>
      <c r="D453" s="10">
        <f t="shared" si="169"/>
        <v>717.5</v>
      </c>
      <c r="E453" s="100">
        <f>VLOOKUP(A453,[1]Лист1!$A$2:$O$1343,14,0)</f>
        <v>861</v>
      </c>
      <c r="F453" s="100">
        <f t="shared" si="170"/>
        <v>745</v>
      </c>
      <c r="G453" s="112">
        <f t="shared" si="171"/>
        <v>895.44</v>
      </c>
      <c r="H453" s="113"/>
      <c r="I453" s="114">
        <f t="shared" si="167"/>
        <v>894</v>
      </c>
      <c r="J453" s="115">
        <f t="shared" si="172"/>
        <v>3.8327526132404159</v>
      </c>
      <c r="K453" s="97">
        <v>745</v>
      </c>
      <c r="L453" s="98">
        <f t="shared" si="162"/>
        <v>894</v>
      </c>
      <c r="M453" s="5">
        <f t="shared" si="163"/>
        <v>3.8327526132404159</v>
      </c>
      <c r="N453" s="5">
        <f t="shared" si="164"/>
        <v>746.2</v>
      </c>
      <c r="S453" s="164">
        <f t="shared" si="161"/>
        <v>0</v>
      </c>
    </row>
    <row r="454" spans="1:19" s="4" customFormat="1" ht="31.5" x14ac:dyDescent="0.25">
      <c r="A454" s="77">
        <v>60001006</v>
      </c>
      <c r="B454" s="30" t="s">
        <v>319</v>
      </c>
      <c r="C454" s="61" t="s">
        <v>981</v>
      </c>
      <c r="D454" s="10">
        <f t="shared" si="169"/>
        <v>820</v>
      </c>
      <c r="E454" s="100">
        <f>VLOOKUP(A454,[1]Лист1!$A$2:$O$1343,14,0)</f>
        <v>984</v>
      </c>
      <c r="F454" s="100">
        <f t="shared" si="170"/>
        <v>850</v>
      </c>
      <c r="G454" s="112">
        <f t="shared" si="171"/>
        <v>1023.36</v>
      </c>
      <c r="H454" s="113"/>
      <c r="I454" s="114">
        <f t="shared" si="167"/>
        <v>1020</v>
      </c>
      <c r="J454" s="115">
        <f t="shared" si="172"/>
        <v>3.6585365853658516</v>
      </c>
      <c r="K454" s="97">
        <v>850</v>
      </c>
      <c r="L454" s="98">
        <f t="shared" si="162"/>
        <v>1020</v>
      </c>
      <c r="M454" s="5">
        <f t="shared" si="163"/>
        <v>3.6585365853658516</v>
      </c>
      <c r="N454" s="5">
        <f t="shared" si="164"/>
        <v>852.80000000000007</v>
      </c>
      <c r="S454" s="164">
        <f t="shared" si="161"/>
        <v>0</v>
      </c>
    </row>
    <row r="455" spans="1:19" s="4" customFormat="1" ht="31.5" x14ac:dyDescent="0.25">
      <c r="A455" s="77">
        <v>60001007</v>
      </c>
      <c r="B455" s="30" t="s">
        <v>320</v>
      </c>
      <c r="C455" s="61" t="s">
        <v>981</v>
      </c>
      <c r="D455" s="10">
        <f t="shared" si="169"/>
        <v>820</v>
      </c>
      <c r="E455" s="100">
        <f>VLOOKUP(A455,[1]Лист1!$A$2:$O$1343,14,0)</f>
        <v>984</v>
      </c>
      <c r="F455" s="100">
        <f t="shared" si="170"/>
        <v>850</v>
      </c>
      <c r="G455" s="112">
        <f t="shared" si="171"/>
        <v>1023.36</v>
      </c>
      <c r="H455" s="113"/>
      <c r="I455" s="114">
        <f t="shared" si="167"/>
        <v>1020</v>
      </c>
      <c r="J455" s="115">
        <f t="shared" si="172"/>
        <v>3.6585365853658516</v>
      </c>
      <c r="K455" s="97">
        <v>850</v>
      </c>
      <c r="L455" s="98">
        <f t="shared" si="162"/>
        <v>1020</v>
      </c>
      <c r="M455" s="5">
        <f t="shared" si="163"/>
        <v>3.6585365853658516</v>
      </c>
      <c r="N455" s="5">
        <f t="shared" si="164"/>
        <v>852.80000000000007</v>
      </c>
      <c r="S455" s="164">
        <f t="shared" si="161"/>
        <v>0</v>
      </c>
    </row>
    <row r="456" spans="1:19" s="4" customFormat="1" x14ac:dyDescent="0.25">
      <c r="A456" s="75">
        <v>60000750</v>
      </c>
      <c r="B456" s="11" t="s">
        <v>321</v>
      </c>
      <c r="C456" s="126" t="s">
        <v>981</v>
      </c>
      <c r="D456" s="10">
        <f t="shared" si="169"/>
        <v>173.33333333333334</v>
      </c>
      <c r="E456" s="100">
        <f>VLOOKUP(A456,[1]Лист1!$A$2:$O$1343,14,0)</f>
        <v>208</v>
      </c>
      <c r="F456" s="100">
        <f t="shared" si="170"/>
        <v>180</v>
      </c>
      <c r="G456" s="112">
        <f t="shared" si="171"/>
        <v>216.32</v>
      </c>
      <c r="H456" s="113"/>
      <c r="I456" s="114">
        <f t="shared" si="167"/>
        <v>216</v>
      </c>
      <c r="J456" s="115">
        <f t="shared" si="172"/>
        <v>3.8461538461538538</v>
      </c>
      <c r="K456" s="97">
        <v>180</v>
      </c>
      <c r="L456" s="98">
        <f t="shared" si="162"/>
        <v>216</v>
      </c>
      <c r="M456" s="5">
        <f t="shared" si="163"/>
        <v>3.8461538461538538</v>
      </c>
      <c r="N456" s="5">
        <f t="shared" si="164"/>
        <v>180.26666666666668</v>
      </c>
      <c r="S456" s="164">
        <f t="shared" si="161"/>
        <v>0</v>
      </c>
    </row>
    <row r="457" spans="1:19" s="4" customFormat="1" x14ac:dyDescent="0.25">
      <c r="A457" s="75">
        <v>60000751</v>
      </c>
      <c r="B457" s="11" t="s">
        <v>322</v>
      </c>
      <c r="C457" s="126" t="s">
        <v>981</v>
      </c>
      <c r="D457" s="10">
        <f t="shared" si="169"/>
        <v>427.5</v>
      </c>
      <c r="E457" s="100">
        <f>VLOOKUP(A457,[1]Лист1!$A$2:$O$1343,14,0)</f>
        <v>513</v>
      </c>
      <c r="F457" s="100">
        <f t="shared" si="170"/>
        <v>445</v>
      </c>
      <c r="G457" s="112">
        <f t="shared" si="171"/>
        <v>533.52</v>
      </c>
      <c r="H457" s="113"/>
      <c r="I457" s="114">
        <f t="shared" si="167"/>
        <v>534</v>
      </c>
      <c r="J457" s="115">
        <f t="shared" si="172"/>
        <v>4.093567251461991</v>
      </c>
      <c r="K457" s="97">
        <v>445</v>
      </c>
      <c r="L457" s="98">
        <f t="shared" si="162"/>
        <v>534</v>
      </c>
      <c r="M457" s="5">
        <f t="shared" si="163"/>
        <v>4.093567251461991</v>
      </c>
      <c r="N457" s="5">
        <f t="shared" si="164"/>
        <v>444.6</v>
      </c>
      <c r="S457" s="164">
        <f t="shared" si="161"/>
        <v>0</v>
      </c>
    </row>
    <row r="458" spans="1:19" s="4" customFormat="1" x14ac:dyDescent="0.25">
      <c r="A458" s="75">
        <v>60000752</v>
      </c>
      <c r="B458" s="11" t="s">
        <v>323</v>
      </c>
      <c r="C458" s="54" t="s">
        <v>981</v>
      </c>
      <c r="D458" s="10">
        <f t="shared" si="169"/>
        <v>85</v>
      </c>
      <c r="E458" s="100">
        <f>VLOOKUP(A458,[1]Лист1!$A$2:$O$1343,14,0)</f>
        <v>102</v>
      </c>
      <c r="F458" s="100">
        <f t="shared" si="170"/>
        <v>85</v>
      </c>
      <c r="G458" s="112">
        <f t="shared" si="171"/>
        <v>106.08</v>
      </c>
      <c r="H458" s="113"/>
      <c r="I458" s="114">
        <f t="shared" si="167"/>
        <v>102</v>
      </c>
      <c r="J458" s="115">
        <f t="shared" si="172"/>
        <v>0</v>
      </c>
      <c r="K458" s="97">
        <v>85</v>
      </c>
      <c r="L458" s="98">
        <f t="shared" si="162"/>
        <v>102</v>
      </c>
      <c r="M458" s="5">
        <f t="shared" si="163"/>
        <v>0</v>
      </c>
      <c r="N458" s="5">
        <f t="shared" si="164"/>
        <v>88.4</v>
      </c>
      <c r="S458" s="164">
        <f t="shared" si="161"/>
        <v>0</v>
      </c>
    </row>
    <row r="459" spans="1:19" s="4" customFormat="1" ht="31.5" x14ac:dyDescent="0.25">
      <c r="A459" s="75">
        <v>60000753</v>
      </c>
      <c r="B459" s="11" t="s">
        <v>324</v>
      </c>
      <c r="C459" s="54" t="s">
        <v>981</v>
      </c>
      <c r="D459" s="10">
        <f t="shared" si="169"/>
        <v>368.33333333333337</v>
      </c>
      <c r="E459" s="100">
        <f>VLOOKUP(A459,[1]Лист1!$A$2:$O$1343,14,0)</f>
        <v>442</v>
      </c>
      <c r="F459" s="100">
        <f t="shared" si="170"/>
        <v>380</v>
      </c>
      <c r="G459" s="112">
        <f t="shared" si="171"/>
        <v>459.68</v>
      </c>
      <c r="H459" s="113"/>
      <c r="I459" s="114">
        <f t="shared" si="167"/>
        <v>456</v>
      </c>
      <c r="J459" s="115">
        <f t="shared" si="172"/>
        <v>3.1674208144796552</v>
      </c>
      <c r="K459" s="97">
        <v>380</v>
      </c>
      <c r="L459" s="98">
        <f t="shared" si="162"/>
        <v>456</v>
      </c>
      <c r="M459" s="5">
        <f t="shared" si="163"/>
        <v>3.1674208144796552</v>
      </c>
      <c r="N459" s="5">
        <f t="shared" si="164"/>
        <v>383.06666666666672</v>
      </c>
      <c r="S459" s="164">
        <f t="shared" si="161"/>
        <v>0</v>
      </c>
    </row>
    <row r="460" spans="1:19" s="4" customFormat="1" ht="31.5" x14ac:dyDescent="0.25">
      <c r="A460" s="75">
        <v>60000754</v>
      </c>
      <c r="B460" s="11" t="s">
        <v>325</v>
      </c>
      <c r="C460" s="54" t="s">
        <v>981</v>
      </c>
      <c r="D460" s="10">
        <f t="shared" si="169"/>
        <v>204.16666666666669</v>
      </c>
      <c r="E460" s="100">
        <f>VLOOKUP(A460,[1]Лист1!$A$2:$O$1343,14,0)</f>
        <v>245</v>
      </c>
      <c r="F460" s="100">
        <f t="shared" si="170"/>
        <v>215</v>
      </c>
      <c r="G460" s="112">
        <f t="shared" si="171"/>
        <v>254.8</v>
      </c>
      <c r="H460" s="113"/>
      <c r="I460" s="114">
        <f t="shared" si="167"/>
        <v>258</v>
      </c>
      <c r="J460" s="115">
        <f t="shared" si="172"/>
        <v>5.3061224489795933</v>
      </c>
      <c r="K460" s="97">
        <v>215</v>
      </c>
      <c r="L460" s="98">
        <f t="shared" si="162"/>
        <v>258</v>
      </c>
      <c r="M460" s="5">
        <f t="shared" si="163"/>
        <v>5.3061224489795933</v>
      </c>
      <c r="N460" s="5">
        <f t="shared" si="164"/>
        <v>212.33333333333337</v>
      </c>
      <c r="S460" s="164">
        <f t="shared" si="161"/>
        <v>0</v>
      </c>
    </row>
    <row r="461" spans="1:19" s="4" customFormat="1" ht="31.5" x14ac:dyDescent="0.25">
      <c r="A461" s="75">
        <v>60000755</v>
      </c>
      <c r="B461" s="11" t="s">
        <v>326</v>
      </c>
      <c r="C461" s="54" t="s">
        <v>981</v>
      </c>
      <c r="D461" s="10">
        <f t="shared" si="169"/>
        <v>99.166666666666671</v>
      </c>
      <c r="E461" s="100">
        <f>VLOOKUP(A461,[1]Лист1!$A$2:$O$1343,14,0)</f>
        <v>119</v>
      </c>
      <c r="F461" s="100">
        <f t="shared" ref="F461:F486" si="173">K461</f>
        <v>105</v>
      </c>
      <c r="G461" s="112">
        <f t="shared" si="171"/>
        <v>123.76</v>
      </c>
      <c r="H461" s="113"/>
      <c r="I461" s="114">
        <f t="shared" si="167"/>
        <v>126</v>
      </c>
      <c r="J461" s="115">
        <f t="shared" si="172"/>
        <v>5.8823529411764781</v>
      </c>
      <c r="K461" s="97">
        <v>105</v>
      </c>
      <c r="L461" s="98">
        <f t="shared" si="162"/>
        <v>126</v>
      </c>
      <c r="M461" s="5">
        <f t="shared" si="163"/>
        <v>5.8823529411764781</v>
      </c>
      <c r="N461" s="5">
        <f t="shared" si="164"/>
        <v>103.13333333333334</v>
      </c>
      <c r="S461" s="164">
        <f t="shared" si="161"/>
        <v>0</v>
      </c>
    </row>
    <row r="462" spans="1:19" s="4" customFormat="1" x14ac:dyDescent="0.25">
      <c r="A462" s="75">
        <v>60000756</v>
      </c>
      <c r="B462" s="11" t="s">
        <v>327</v>
      </c>
      <c r="C462" s="54" t="s">
        <v>981</v>
      </c>
      <c r="D462" s="10">
        <f t="shared" si="169"/>
        <v>171.66666666666669</v>
      </c>
      <c r="E462" s="100">
        <f>VLOOKUP(A462,[1]Лист1!$A$2:$O$1343,14,0)</f>
        <v>206</v>
      </c>
      <c r="F462" s="100">
        <f t="shared" si="173"/>
        <v>175</v>
      </c>
      <c r="G462" s="112">
        <f t="shared" si="171"/>
        <v>214.24</v>
      </c>
      <c r="H462" s="113"/>
      <c r="I462" s="114">
        <f t="shared" si="167"/>
        <v>210</v>
      </c>
      <c r="J462" s="115">
        <f t="shared" si="172"/>
        <v>1.9417475728155296</v>
      </c>
      <c r="K462" s="97">
        <v>175</v>
      </c>
      <c r="L462" s="98">
        <f t="shared" si="162"/>
        <v>210</v>
      </c>
      <c r="M462" s="5">
        <f t="shared" si="163"/>
        <v>1.9417475728155296</v>
      </c>
      <c r="N462" s="5">
        <f t="shared" si="164"/>
        <v>178.53333333333336</v>
      </c>
      <c r="S462" s="164">
        <f t="shared" si="161"/>
        <v>0</v>
      </c>
    </row>
    <row r="463" spans="1:19" s="4" customFormat="1" x14ac:dyDescent="0.25">
      <c r="A463" s="75">
        <v>60000757</v>
      </c>
      <c r="B463" s="11" t="s">
        <v>328</v>
      </c>
      <c r="C463" s="54" t="s">
        <v>981</v>
      </c>
      <c r="D463" s="10">
        <f t="shared" si="169"/>
        <v>335.83333333333337</v>
      </c>
      <c r="E463" s="100">
        <f>VLOOKUP(A463,[1]Лист1!$A$2:$O$1343,14,0)</f>
        <v>403</v>
      </c>
      <c r="F463" s="100">
        <f t="shared" si="173"/>
        <v>350</v>
      </c>
      <c r="G463" s="112">
        <f t="shared" si="171"/>
        <v>419.12</v>
      </c>
      <c r="H463" s="113"/>
      <c r="I463" s="114">
        <f t="shared" si="167"/>
        <v>420</v>
      </c>
      <c r="J463" s="115">
        <f t="shared" si="172"/>
        <v>4.2183622828784166</v>
      </c>
      <c r="K463" s="97">
        <v>350</v>
      </c>
      <c r="L463" s="98">
        <f t="shared" si="162"/>
        <v>420</v>
      </c>
      <c r="M463" s="5">
        <f t="shared" si="163"/>
        <v>4.2183622828784166</v>
      </c>
      <c r="N463" s="5">
        <f t="shared" si="164"/>
        <v>349.26666666666671</v>
      </c>
      <c r="S463" s="164">
        <f t="shared" ref="S463:S594" si="174">(ROUND(F463,2)*1.2)-ROUND(I463,2)</f>
        <v>0</v>
      </c>
    </row>
    <row r="464" spans="1:19" s="4" customFormat="1" ht="31.5" x14ac:dyDescent="0.25">
      <c r="A464" s="75">
        <v>60000759</v>
      </c>
      <c r="B464" s="11" t="s">
        <v>329</v>
      </c>
      <c r="C464" s="54" t="s">
        <v>981</v>
      </c>
      <c r="D464" s="10">
        <f t="shared" si="169"/>
        <v>438.33333333333337</v>
      </c>
      <c r="E464" s="100">
        <f>VLOOKUP(A464,[1]Лист1!$A$2:$O$1343,14,0)</f>
        <v>526</v>
      </c>
      <c r="F464" s="100">
        <f t="shared" si="173"/>
        <v>455</v>
      </c>
      <c r="G464" s="112">
        <f t="shared" si="171"/>
        <v>547.04</v>
      </c>
      <c r="H464" s="113"/>
      <c r="I464" s="114">
        <f t="shared" si="167"/>
        <v>546</v>
      </c>
      <c r="J464" s="115">
        <f t="shared" si="172"/>
        <v>3.8022813688212977</v>
      </c>
      <c r="K464" s="97">
        <v>455</v>
      </c>
      <c r="L464" s="98">
        <f t="shared" ref="L464:L595" si="175">K464*1.2</f>
        <v>546</v>
      </c>
      <c r="M464" s="5">
        <f t="shared" si="163"/>
        <v>3.8022813688212977</v>
      </c>
      <c r="N464" s="5">
        <f t="shared" si="164"/>
        <v>455.86666666666673</v>
      </c>
      <c r="S464" s="164">
        <f t="shared" si="174"/>
        <v>0</v>
      </c>
    </row>
    <row r="465" spans="1:19" s="4" customFormat="1" x14ac:dyDescent="0.25">
      <c r="A465" s="75">
        <v>60000763</v>
      </c>
      <c r="B465" s="11" t="s">
        <v>330</v>
      </c>
      <c r="C465" s="54" t="s">
        <v>981</v>
      </c>
      <c r="D465" s="10">
        <f t="shared" si="169"/>
        <v>150.83333333333334</v>
      </c>
      <c r="E465" s="100">
        <f>VLOOKUP(A465,[1]Лист1!$A$2:$O$1343,14,0)</f>
        <v>181</v>
      </c>
      <c r="F465" s="100">
        <f t="shared" si="173"/>
        <v>155</v>
      </c>
      <c r="G465" s="112">
        <f t="shared" si="171"/>
        <v>188.24</v>
      </c>
      <c r="H465" s="113"/>
      <c r="I465" s="114">
        <f t="shared" si="167"/>
        <v>186</v>
      </c>
      <c r="J465" s="115">
        <f t="shared" si="172"/>
        <v>2.7624309392265189</v>
      </c>
      <c r="K465" s="97">
        <v>155</v>
      </c>
      <c r="L465" s="98">
        <f t="shared" si="175"/>
        <v>186</v>
      </c>
      <c r="M465" s="5">
        <f t="shared" si="163"/>
        <v>2.7624309392265189</v>
      </c>
      <c r="N465" s="5">
        <f t="shared" si="164"/>
        <v>156.86666666666667</v>
      </c>
      <c r="S465" s="164">
        <f t="shared" si="174"/>
        <v>0</v>
      </c>
    </row>
    <row r="466" spans="1:19" s="4" customFormat="1" x14ac:dyDescent="0.25">
      <c r="A466" s="75">
        <v>60000764</v>
      </c>
      <c r="B466" s="11" t="s">
        <v>331</v>
      </c>
      <c r="C466" s="54" t="s">
        <v>981</v>
      </c>
      <c r="D466" s="10">
        <f t="shared" si="169"/>
        <v>171.66666666666669</v>
      </c>
      <c r="E466" s="100">
        <f>VLOOKUP(A466,[1]Лист1!$A$2:$O$1343,14,0)</f>
        <v>206</v>
      </c>
      <c r="F466" s="100">
        <f t="shared" si="173"/>
        <v>175</v>
      </c>
      <c r="G466" s="112">
        <f t="shared" si="171"/>
        <v>214.24</v>
      </c>
      <c r="H466" s="113"/>
      <c r="I466" s="114">
        <f t="shared" si="167"/>
        <v>210</v>
      </c>
      <c r="J466" s="115">
        <f t="shared" si="172"/>
        <v>1.9417475728155296</v>
      </c>
      <c r="K466" s="97">
        <v>175</v>
      </c>
      <c r="L466" s="98">
        <f t="shared" si="175"/>
        <v>210</v>
      </c>
      <c r="M466" s="5">
        <f t="shared" si="163"/>
        <v>1.9417475728155296</v>
      </c>
      <c r="N466" s="5">
        <f t="shared" si="164"/>
        <v>178.53333333333336</v>
      </c>
      <c r="S466" s="164">
        <f t="shared" si="174"/>
        <v>0</v>
      </c>
    </row>
    <row r="467" spans="1:19" s="4" customFormat="1" x14ac:dyDescent="0.25">
      <c r="A467" s="75">
        <v>60000766</v>
      </c>
      <c r="B467" s="11" t="s">
        <v>332</v>
      </c>
      <c r="C467" s="54" t="s">
        <v>981</v>
      </c>
      <c r="D467" s="10">
        <f t="shared" si="169"/>
        <v>132.5</v>
      </c>
      <c r="E467" s="100">
        <f>VLOOKUP(A467,[1]Лист1!$A$2:$O$1343,14,0)</f>
        <v>159</v>
      </c>
      <c r="F467" s="100">
        <f t="shared" si="173"/>
        <v>135</v>
      </c>
      <c r="G467" s="112">
        <f t="shared" si="171"/>
        <v>165.36</v>
      </c>
      <c r="H467" s="113"/>
      <c r="I467" s="114">
        <f t="shared" si="167"/>
        <v>162</v>
      </c>
      <c r="J467" s="115">
        <f t="shared" si="172"/>
        <v>1.8867924528301927</v>
      </c>
      <c r="K467" s="97">
        <v>135</v>
      </c>
      <c r="L467" s="98">
        <f t="shared" si="175"/>
        <v>162</v>
      </c>
      <c r="M467" s="5">
        <f t="shared" si="163"/>
        <v>1.8867924528301927</v>
      </c>
      <c r="N467" s="5">
        <f t="shared" si="164"/>
        <v>137.80000000000001</v>
      </c>
      <c r="S467" s="164">
        <f t="shared" si="174"/>
        <v>0</v>
      </c>
    </row>
    <row r="468" spans="1:19" s="4" customFormat="1" x14ac:dyDescent="0.25">
      <c r="A468" s="75">
        <v>60001304</v>
      </c>
      <c r="B468" s="11" t="s">
        <v>333</v>
      </c>
      <c r="C468" s="54" t="s">
        <v>981</v>
      </c>
      <c r="D468" s="10">
        <f t="shared" si="169"/>
        <v>684.16666666666674</v>
      </c>
      <c r="E468" s="100">
        <f>VLOOKUP(A468,[1]Лист1!$A$2:$O$1343,14,0)</f>
        <v>821</v>
      </c>
      <c r="F468" s="100">
        <f t="shared" si="173"/>
        <v>710</v>
      </c>
      <c r="G468" s="112">
        <f t="shared" si="171"/>
        <v>853.84</v>
      </c>
      <c r="H468" s="113"/>
      <c r="I468" s="114">
        <f t="shared" si="167"/>
        <v>852</v>
      </c>
      <c r="J468" s="115">
        <f t="shared" si="172"/>
        <v>3.775883069427536</v>
      </c>
      <c r="K468" s="97">
        <v>710</v>
      </c>
      <c r="L468" s="98">
        <f t="shared" si="175"/>
        <v>852</v>
      </c>
      <c r="M468" s="5">
        <f t="shared" si="163"/>
        <v>3.775883069427536</v>
      </c>
      <c r="N468" s="5">
        <f t="shared" si="164"/>
        <v>711.53333333333342</v>
      </c>
      <c r="S468" s="164">
        <f t="shared" si="174"/>
        <v>0</v>
      </c>
    </row>
    <row r="469" spans="1:19" s="4" customFormat="1" ht="47.25" x14ac:dyDescent="0.25">
      <c r="A469" s="75">
        <v>60001307</v>
      </c>
      <c r="B469" s="11" t="s">
        <v>334</v>
      </c>
      <c r="C469" s="54" t="s">
        <v>981</v>
      </c>
      <c r="D469" s="10">
        <f t="shared" si="169"/>
        <v>73.333333333333343</v>
      </c>
      <c r="E469" s="100">
        <f>VLOOKUP(A469,[1]Лист1!$A$2:$O$1343,14,0)</f>
        <v>88</v>
      </c>
      <c r="F469" s="100">
        <f t="shared" si="173"/>
        <v>75</v>
      </c>
      <c r="G469" s="112">
        <f t="shared" si="171"/>
        <v>91.52000000000001</v>
      </c>
      <c r="H469" s="113"/>
      <c r="I469" s="114">
        <f t="shared" si="167"/>
        <v>90</v>
      </c>
      <c r="J469" s="115">
        <f t="shared" si="172"/>
        <v>2.2727272727272663</v>
      </c>
      <c r="K469" s="97">
        <v>75</v>
      </c>
      <c r="L469" s="98">
        <f t="shared" si="175"/>
        <v>90</v>
      </c>
      <c r="M469" s="5">
        <f t="shared" ref="M469:M600" si="176">L469/E469*100-100</f>
        <v>2.2727272727272663</v>
      </c>
      <c r="N469" s="5">
        <f t="shared" ref="N469:N600" si="177">D469*1.04</f>
        <v>76.26666666666668</v>
      </c>
      <c r="S469" s="164">
        <f t="shared" si="174"/>
        <v>0</v>
      </c>
    </row>
    <row r="470" spans="1:19" s="4" customFormat="1" ht="31.5" x14ac:dyDescent="0.25">
      <c r="A470" s="75">
        <v>60001308</v>
      </c>
      <c r="B470" s="59" t="s">
        <v>1200</v>
      </c>
      <c r="C470" s="54" t="s">
        <v>981</v>
      </c>
      <c r="D470" s="10">
        <f t="shared" si="169"/>
        <v>95.833333333333343</v>
      </c>
      <c r="E470" s="100">
        <f>VLOOKUP(A470,[1]Лист1!$A$2:$O$1343,14,0)</f>
        <v>115</v>
      </c>
      <c r="F470" s="100">
        <f t="shared" si="173"/>
        <v>100</v>
      </c>
      <c r="G470" s="112">
        <f t="shared" si="171"/>
        <v>119.60000000000001</v>
      </c>
      <c r="H470" s="113"/>
      <c r="I470" s="114">
        <f t="shared" si="167"/>
        <v>120</v>
      </c>
      <c r="J470" s="115">
        <f t="shared" si="172"/>
        <v>4.3478260869565162</v>
      </c>
      <c r="K470" s="97">
        <v>100</v>
      </c>
      <c r="L470" s="98">
        <f t="shared" si="175"/>
        <v>120</v>
      </c>
      <c r="M470" s="5">
        <f t="shared" si="176"/>
        <v>4.3478260869565162</v>
      </c>
      <c r="N470" s="5">
        <f t="shared" si="177"/>
        <v>99.666666666666686</v>
      </c>
      <c r="S470" s="164">
        <f t="shared" si="174"/>
        <v>0</v>
      </c>
    </row>
    <row r="471" spans="1:19" s="4" customFormat="1" ht="31.5" x14ac:dyDescent="0.25">
      <c r="A471" s="75">
        <v>60001309</v>
      </c>
      <c r="B471" s="59" t="s">
        <v>1201</v>
      </c>
      <c r="C471" s="54" t="s">
        <v>981</v>
      </c>
      <c r="D471" s="10">
        <f t="shared" si="169"/>
        <v>216.66666666666669</v>
      </c>
      <c r="E471" s="100">
        <f>VLOOKUP(A471,[1]Лист1!$A$2:$O$1343,14,0)</f>
        <v>260</v>
      </c>
      <c r="F471" s="100">
        <f t="shared" si="173"/>
        <v>225</v>
      </c>
      <c r="G471" s="112">
        <f t="shared" si="171"/>
        <v>270.40000000000003</v>
      </c>
      <c r="H471" s="113"/>
      <c r="I471" s="114">
        <f t="shared" si="167"/>
        <v>270</v>
      </c>
      <c r="J471" s="115">
        <f t="shared" si="172"/>
        <v>3.8461538461538538</v>
      </c>
      <c r="K471" s="97">
        <v>225</v>
      </c>
      <c r="L471" s="98">
        <f t="shared" si="175"/>
        <v>270</v>
      </c>
      <c r="M471" s="5">
        <f t="shared" si="176"/>
        <v>3.8461538461538538</v>
      </c>
      <c r="N471" s="5">
        <f t="shared" si="177"/>
        <v>225.33333333333337</v>
      </c>
      <c r="S471" s="164">
        <f t="shared" si="174"/>
        <v>0</v>
      </c>
    </row>
    <row r="472" spans="1:19" s="4" customFormat="1" ht="47.25" x14ac:dyDescent="0.25">
      <c r="A472" s="75">
        <v>60001310</v>
      </c>
      <c r="B472" s="59" t="s">
        <v>1202</v>
      </c>
      <c r="C472" s="54" t="s">
        <v>981</v>
      </c>
      <c r="D472" s="10">
        <f t="shared" si="169"/>
        <v>911.66666666666674</v>
      </c>
      <c r="E472" s="100">
        <f>VLOOKUP(A472,[1]Лист1!$A$2:$O$1343,14,0)</f>
        <v>1094</v>
      </c>
      <c r="F472" s="100">
        <f t="shared" si="173"/>
        <v>945</v>
      </c>
      <c r="G472" s="112">
        <f t="shared" si="171"/>
        <v>1137.76</v>
      </c>
      <c r="H472" s="113"/>
      <c r="I472" s="114">
        <f t="shared" si="167"/>
        <v>1134</v>
      </c>
      <c r="J472" s="115">
        <f t="shared" si="172"/>
        <v>3.656307129798904</v>
      </c>
      <c r="K472" s="97">
        <v>945</v>
      </c>
      <c r="L472" s="98">
        <f t="shared" si="175"/>
        <v>1134</v>
      </c>
      <c r="M472" s="5">
        <f t="shared" si="176"/>
        <v>3.656307129798904</v>
      </c>
      <c r="N472" s="5">
        <f t="shared" si="177"/>
        <v>948.13333333333344</v>
      </c>
      <c r="S472" s="164">
        <f t="shared" si="174"/>
        <v>0</v>
      </c>
    </row>
    <row r="473" spans="1:19" s="4" customFormat="1" x14ac:dyDescent="0.25">
      <c r="A473" s="75">
        <v>60000769</v>
      </c>
      <c r="B473" s="11" t="s">
        <v>335</v>
      </c>
      <c r="C473" s="54" t="s">
        <v>981</v>
      </c>
      <c r="D473" s="10">
        <f t="shared" ref="D473:D523" si="178">E473/1.2</f>
        <v>144.16666666666669</v>
      </c>
      <c r="E473" s="100">
        <f>VLOOKUP(A473,[1]Лист1!$A$2:$O$1343,14,0)</f>
        <v>173</v>
      </c>
      <c r="F473" s="100">
        <f t="shared" si="173"/>
        <v>150</v>
      </c>
      <c r="G473" s="112">
        <f t="shared" ref="G473:G504" si="179">E473*$H$11</f>
        <v>179.92000000000002</v>
      </c>
      <c r="H473" s="113"/>
      <c r="I473" s="114">
        <f t="shared" ref="I473:I536" si="180">F473*1.2</f>
        <v>180</v>
      </c>
      <c r="J473" s="115">
        <f t="shared" ref="J473:J504" si="181">I473/E473*100-100</f>
        <v>4.0462427745664655</v>
      </c>
      <c r="K473" s="97">
        <v>150</v>
      </c>
      <c r="L473" s="98">
        <f t="shared" si="175"/>
        <v>180</v>
      </c>
      <c r="M473" s="5">
        <f t="shared" si="176"/>
        <v>4.0462427745664655</v>
      </c>
      <c r="N473" s="5">
        <f t="shared" si="177"/>
        <v>149.93333333333337</v>
      </c>
      <c r="S473" s="164">
        <f t="shared" si="174"/>
        <v>0</v>
      </c>
    </row>
    <row r="474" spans="1:19" s="4" customFormat="1" x14ac:dyDescent="0.25">
      <c r="A474" s="75">
        <v>60000770</v>
      </c>
      <c r="B474" s="11" t="s">
        <v>336</v>
      </c>
      <c r="C474" s="54" t="s">
        <v>981</v>
      </c>
      <c r="D474" s="10">
        <f t="shared" si="178"/>
        <v>146.66666666666669</v>
      </c>
      <c r="E474" s="100">
        <f>VLOOKUP(A474,[1]Лист1!$A$2:$O$1343,14,0)</f>
        <v>176</v>
      </c>
      <c r="F474" s="100">
        <f t="shared" si="173"/>
        <v>155</v>
      </c>
      <c r="G474" s="112">
        <f t="shared" si="179"/>
        <v>183.04000000000002</v>
      </c>
      <c r="H474" s="113"/>
      <c r="I474" s="114">
        <f t="shared" si="180"/>
        <v>186</v>
      </c>
      <c r="J474" s="115">
        <f t="shared" si="181"/>
        <v>5.681818181818187</v>
      </c>
      <c r="K474" s="97">
        <v>155</v>
      </c>
      <c r="L474" s="98">
        <f t="shared" si="175"/>
        <v>186</v>
      </c>
      <c r="M474" s="5">
        <f t="shared" si="176"/>
        <v>5.681818181818187</v>
      </c>
      <c r="N474" s="5">
        <f t="shared" si="177"/>
        <v>152.53333333333336</v>
      </c>
      <c r="S474" s="164">
        <f t="shared" si="174"/>
        <v>0</v>
      </c>
    </row>
    <row r="475" spans="1:19" s="4" customFormat="1" ht="31.5" x14ac:dyDescent="0.25">
      <c r="A475" s="75">
        <v>60000771</v>
      </c>
      <c r="B475" s="11" t="s">
        <v>337</v>
      </c>
      <c r="C475" s="54" t="s">
        <v>981</v>
      </c>
      <c r="D475" s="10">
        <f t="shared" si="178"/>
        <v>146.66666666666669</v>
      </c>
      <c r="E475" s="100">
        <f>VLOOKUP(A475,[1]Лист1!$A$2:$O$1343,14,0)</f>
        <v>176</v>
      </c>
      <c r="F475" s="100">
        <f t="shared" si="173"/>
        <v>155</v>
      </c>
      <c r="G475" s="112">
        <f t="shared" si="179"/>
        <v>183.04000000000002</v>
      </c>
      <c r="H475" s="113"/>
      <c r="I475" s="114">
        <f t="shared" si="180"/>
        <v>186</v>
      </c>
      <c r="J475" s="115">
        <f t="shared" si="181"/>
        <v>5.681818181818187</v>
      </c>
      <c r="K475" s="97">
        <v>155</v>
      </c>
      <c r="L475" s="98">
        <f t="shared" si="175"/>
        <v>186</v>
      </c>
      <c r="M475" s="5">
        <f t="shared" si="176"/>
        <v>5.681818181818187</v>
      </c>
      <c r="N475" s="5">
        <f t="shared" si="177"/>
        <v>152.53333333333336</v>
      </c>
      <c r="S475" s="164">
        <f t="shared" si="174"/>
        <v>0</v>
      </c>
    </row>
    <row r="476" spans="1:19" s="4" customFormat="1" ht="31.5" x14ac:dyDescent="0.25">
      <c r="A476" s="78">
        <v>60000772</v>
      </c>
      <c r="B476" s="11" t="s">
        <v>338</v>
      </c>
      <c r="C476" s="54" t="s">
        <v>981</v>
      </c>
      <c r="D476" s="10">
        <f t="shared" si="178"/>
        <v>958.33333333333337</v>
      </c>
      <c r="E476" s="100">
        <f>VLOOKUP(A476,[1]Лист1!$A$2:$O$1343,14,0)</f>
        <v>1150</v>
      </c>
      <c r="F476" s="100">
        <f t="shared" si="173"/>
        <v>995</v>
      </c>
      <c r="G476" s="112">
        <f t="shared" si="179"/>
        <v>1196</v>
      </c>
      <c r="H476" s="113"/>
      <c r="I476" s="114">
        <f t="shared" si="180"/>
        <v>1194</v>
      </c>
      <c r="J476" s="115">
        <f t="shared" si="181"/>
        <v>3.8260869565217348</v>
      </c>
      <c r="K476" s="97">
        <v>995</v>
      </c>
      <c r="L476" s="98">
        <f t="shared" si="175"/>
        <v>1194</v>
      </c>
      <c r="M476" s="5">
        <f t="shared" si="176"/>
        <v>3.8260869565217348</v>
      </c>
      <c r="N476" s="5">
        <f t="shared" si="177"/>
        <v>996.66666666666674</v>
      </c>
      <c r="S476" s="164">
        <f t="shared" si="174"/>
        <v>0</v>
      </c>
    </row>
    <row r="477" spans="1:19" s="4" customFormat="1" ht="31.5" x14ac:dyDescent="0.25">
      <c r="A477" s="78">
        <v>60000773</v>
      </c>
      <c r="B477" s="11" t="s">
        <v>339</v>
      </c>
      <c r="C477" s="54" t="s">
        <v>981</v>
      </c>
      <c r="D477" s="10">
        <f t="shared" si="178"/>
        <v>106.66666666666667</v>
      </c>
      <c r="E477" s="100">
        <f>VLOOKUP(A477,[1]Лист1!$A$2:$O$1343,14,0)</f>
        <v>128</v>
      </c>
      <c r="F477" s="100">
        <f t="shared" si="173"/>
        <v>110</v>
      </c>
      <c r="G477" s="112">
        <f t="shared" si="179"/>
        <v>133.12</v>
      </c>
      <c r="H477" s="113"/>
      <c r="I477" s="114">
        <f t="shared" si="180"/>
        <v>132</v>
      </c>
      <c r="J477" s="115">
        <f t="shared" si="181"/>
        <v>3.125</v>
      </c>
      <c r="K477" s="97">
        <v>110</v>
      </c>
      <c r="L477" s="98">
        <f t="shared" si="175"/>
        <v>132</v>
      </c>
      <c r="M477" s="5">
        <f t="shared" si="176"/>
        <v>3.125</v>
      </c>
      <c r="N477" s="5">
        <f t="shared" si="177"/>
        <v>110.93333333333334</v>
      </c>
      <c r="S477" s="164">
        <f t="shared" si="174"/>
        <v>0</v>
      </c>
    </row>
    <row r="478" spans="1:19" s="4" customFormat="1" ht="31.5" x14ac:dyDescent="0.25">
      <c r="A478" s="78">
        <v>60000774</v>
      </c>
      <c r="B478" s="11" t="s">
        <v>340</v>
      </c>
      <c r="C478" s="54" t="s">
        <v>981</v>
      </c>
      <c r="D478" s="10">
        <f t="shared" si="178"/>
        <v>163.33333333333334</v>
      </c>
      <c r="E478" s="100">
        <f>VLOOKUP(A478,[1]Лист1!$A$2:$O$1343,14,0)</f>
        <v>196</v>
      </c>
      <c r="F478" s="100">
        <f t="shared" si="173"/>
        <v>170</v>
      </c>
      <c r="G478" s="112">
        <f t="shared" si="179"/>
        <v>203.84</v>
      </c>
      <c r="H478" s="113"/>
      <c r="I478" s="114">
        <f t="shared" si="180"/>
        <v>204</v>
      </c>
      <c r="J478" s="115">
        <f t="shared" si="181"/>
        <v>4.0816326530612344</v>
      </c>
      <c r="K478" s="97">
        <v>170</v>
      </c>
      <c r="L478" s="98">
        <f t="shared" si="175"/>
        <v>204</v>
      </c>
      <c r="M478" s="5">
        <f t="shared" si="176"/>
        <v>4.0816326530612344</v>
      </c>
      <c r="N478" s="5">
        <f t="shared" si="177"/>
        <v>169.86666666666667</v>
      </c>
      <c r="S478" s="164">
        <f t="shared" si="174"/>
        <v>0</v>
      </c>
    </row>
    <row r="479" spans="1:19" s="4" customFormat="1" ht="31.5" x14ac:dyDescent="0.25">
      <c r="A479" s="78">
        <v>60000775</v>
      </c>
      <c r="B479" s="11" t="s">
        <v>341</v>
      </c>
      <c r="C479" s="54" t="s">
        <v>981</v>
      </c>
      <c r="D479" s="10">
        <f t="shared" si="178"/>
        <v>79.166666666666671</v>
      </c>
      <c r="E479" s="100">
        <f>VLOOKUP(A479,[1]Лист1!$A$2:$O$1343,14,0)</f>
        <v>95</v>
      </c>
      <c r="F479" s="100">
        <f t="shared" si="173"/>
        <v>85</v>
      </c>
      <c r="G479" s="112">
        <f t="shared" si="179"/>
        <v>98.8</v>
      </c>
      <c r="H479" s="113"/>
      <c r="I479" s="114">
        <f t="shared" si="180"/>
        <v>102</v>
      </c>
      <c r="J479" s="115">
        <f t="shared" si="181"/>
        <v>7.3684210526315752</v>
      </c>
      <c r="K479" s="97">
        <v>85</v>
      </c>
      <c r="L479" s="98">
        <f t="shared" si="175"/>
        <v>102</v>
      </c>
      <c r="M479" s="5">
        <f t="shared" si="176"/>
        <v>7.3684210526315752</v>
      </c>
      <c r="N479" s="5">
        <f t="shared" si="177"/>
        <v>82.333333333333343</v>
      </c>
      <c r="S479" s="164">
        <f t="shared" si="174"/>
        <v>0</v>
      </c>
    </row>
    <row r="480" spans="1:19" x14ac:dyDescent="0.25">
      <c r="A480" s="78">
        <v>60000777</v>
      </c>
      <c r="B480" s="11" t="s">
        <v>342</v>
      </c>
      <c r="C480" s="54" t="s">
        <v>981</v>
      </c>
      <c r="D480" s="10">
        <f t="shared" si="178"/>
        <v>146.66666666666669</v>
      </c>
      <c r="E480" s="100">
        <f>VLOOKUP(A480,[1]Лист1!$A$2:$O$1343,14,0)</f>
        <v>176</v>
      </c>
      <c r="F480" s="100">
        <f t="shared" si="173"/>
        <v>155</v>
      </c>
      <c r="G480" s="112">
        <f t="shared" si="179"/>
        <v>183.04000000000002</v>
      </c>
      <c r="H480" s="113"/>
      <c r="I480" s="114">
        <f t="shared" si="180"/>
        <v>186</v>
      </c>
      <c r="J480" s="115">
        <f t="shared" si="181"/>
        <v>5.681818181818187</v>
      </c>
      <c r="K480" s="97">
        <v>155</v>
      </c>
      <c r="L480" s="98">
        <f t="shared" si="175"/>
        <v>186</v>
      </c>
      <c r="M480" s="5">
        <f t="shared" si="176"/>
        <v>5.681818181818187</v>
      </c>
      <c r="N480" s="5">
        <f t="shared" si="177"/>
        <v>152.53333333333336</v>
      </c>
      <c r="S480" s="164">
        <f t="shared" si="174"/>
        <v>0</v>
      </c>
    </row>
    <row r="481" spans="1:19" x14ac:dyDescent="0.25">
      <c r="A481" s="78">
        <v>60001313</v>
      </c>
      <c r="B481" s="11" t="s">
        <v>343</v>
      </c>
      <c r="C481" s="54" t="s">
        <v>981</v>
      </c>
      <c r="D481" s="10">
        <f t="shared" si="178"/>
        <v>80</v>
      </c>
      <c r="E481" s="100">
        <f>VLOOKUP(A481,[1]Лист1!$A$2:$O$1343,14,0)</f>
        <v>96</v>
      </c>
      <c r="F481" s="100">
        <f t="shared" si="173"/>
        <v>85</v>
      </c>
      <c r="G481" s="112">
        <f t="shared" si="179"/>
        <v>99.84</v>
      </c>
      <c r="H481" s="113"/>
      <c r="I481" s="114">
        <f t="shared" si="180"/>
        <v>102</v>
      </c>
      <c r="J481" s="115">
        <f t="shared" si="181"/>
        <v>6.25</v>
      </c>
      <c r="K481" s="97">
        <v>85</v>
      </c>
      <c r="L481" s="98">
        <f t="shared" si="175"/>
        <v>102</v>
      </c>
      <c r="M481" s="5">
        <f t="shared" si="176"/>
        <v>6.25</v>
      </c>
      <c r="N481" s="5">
        <f t="shared" si="177"/>
        <v>83.2</v>
      </c>
      <c r="S481" s="164">
        <f t="shared" si="174"/>
        <v>0</v>
      </c>
    </row>
    <row r="482" spans="1:19" ht="31.5" x14ac:dyDescent="0.25">
      <c r="A482" s="78">
        <v>60001314</v>
      </c>
      <c r="B482" s="11" t="s">
        <v>344</v>
      </c>
      <c r="C482" s="54" t="s">
        <v>981</v>
      </c>
      <c r="D482" s="10">
        <f t="shared" si="178"/>
        <v>75.833333333333343</v>
      </c>
      <c r="E482" s="100">
        <f>VLOOKUP(A482,[1]Лист1!$A$2:$O$1343,14,0)</f>
        <v>91</v>
      </c>
      <c r="F482" s="100">
        <f t="shared" si="173"/>
        <v>80</v>
      </c>
      <c r="G482" s="112">
        <f t="shared" si="179"/>
        <v>94.64</v>
      </c>
      <c r="H482" s="113"/>
      <c r="I482" s="114">
        <f t="shared" si="180"/>
        <v>96</v>
      </c>
      <c r="J482" s="115">
        <f t="shared" si="181"/>
        <v>5.4945054945055034</v>
      </c>
      <c r="K482" s="97">
        <v>80</v>
      </c>
      <c r="L482" s="98">
        <f t="shared" si="175"/>
        <v>96</v>
      </c>
      <c r="M482" s="5">
        <f t="shared" si="176"/>
        <v>5.4945054945055034</v>
      </c>
      <c r="N482" s="5">
        <f t="shared" si="177"/>
        <v>78.866666666666674</v>
      </c>
      <c r="S482" s="164">
        <f t="shared" si="174"/>
        <v>0</v>
      </c>
    </row>
    <row r="483" spans="1:19" ht="31.5" x14ac:dyDescent="0.25">
      <c r="A483" s="78">
        <v>60001315</v>
      </c>
      <c r="B483" s="11" t="s">
        <v>345</v>
      </c>
      <c r="C483" s="54" t="s">
        <v>981</v>
      </c>
      <c r="D483" s="10">
        <f t="shared" si="178"/>
        <v>850.83333333333337</v>
      </c>
      <c r="E483" s="100">
        <f>VLOOKUP(A483,[1]Лист1!$A$2:$O$1343,14,0)</f>
        <v>1021</v>
      </c>
      <c r="F483" s="100">
        <f t="shared" si="173"/>
        <v>885</v>
      </c>
      <c r="G483" s="112">
        <f t="shared" si="179"/>
        <v>1061.8400000000001</v>
      </c>
      <c r="H483" s="113"/>
      <c r="I483" s="114">
        <f t="shared" si="180"/>
        <v>1062</v>
      </c>
      <c r="J483" s="115">
        <f t="shared" si="181"/>
        <v>4.015670910871691</v>
      </c>
      <c r="K483" s="97">
        <v>885</v>
      </c>
      <c r="L483" s="98">
        <f t="shared" si="175"/>
        <v>1062</v>
      </c>
      <c r="M483" s="5">
        <f t="shared" si="176"/>
        <v>4.015670910871691</v>
      </c>
      <c r="N483" s="5">
        <f t="shared" si="177"/>
        <v>884.86666666666679</v>
      </c>
      <c r="S483" s="164">
        <f t="shared" si="174"/>
        <v>0</v>
      </c>
    </row>
    <row r="484" spans="1:19" ht="47.25" x14ac:dyDescent="0.25">
      <c r="A484" s="78">
        <v>60001316</v>
      </c>
      <c r="B484" s="11" t="s">
        <v>346</v>
      </c>
      <c r="C484" s="54" t="s">
        <v>981</v>
      </c>
      <c r="D484" s="10">
        <f t="shared" si="178"/>
        <v>850.83333333333337</v>
      </c>
      <c r="E484" s="100">
        <f>VLOOKUP(A484,[1]Лист1!$A$2:$O$1343,14,0)</f>
        <v>1021</v>
      </c>
      <c r="F484" s="100">
        <f t="shared" si="173"/>
        <v>885</v>
      </c>
      <c r="G484" s="112">
        <f t="shared" si="179"/>
        <v>1061.8400000000001</v>
      </c>
      <c r="H484" s="113"/>
      <c r="I484" s="114">
        <f t="shared" si="180"/>
        <v>1062</v>
      </c>
      <c r="J484" s="115">
        <f t="shared" si="181"/>
        <v>4.015670910871691</v>
      </c>
      <c r="K484" s="97">
        <v>885</v>
      </c>
      <c r="L484" s="98">
        <f t="shared" si="175"/>
        <v>1062</v>
      </c>
      <c r="M484" s="5">
        <f t="shared" si="176"/>
        <v>4.015670910871691</v>
      </c>
      <c r="N484" s="5">
        <f t="shared" si="177"/>
        <v>884.86666666666679</v>
      </c>
      <c r="S484" s="164">
        <f t="shared" si="174"/>
        <v>0</v>
      </c>
    </row>
    <row r="485" spans="1:19" ht="31.5" x14ac:dyDescent="0.25">
      <c r="A485" s="78">
        <v>60001317</v>
      </c>
      <c r="B485" s="11" t="s">
        <v>347</v>
      </c>
      <c r="C485" s="54" t="s">
        <v>981</v>
      </c>
      <c r="D485" s="10">
        <f t="shared" si="178"/>
        <v>887.5</v>
      </c>
      <c r="E485" s="100">
        <f>VLOOKUP(A485,[1]Лист1!$A$2:$O$1343,14,0)</f>
        <v>1065</v>
      </c>
      <c r="F485" s="100">
        <f t="shared" si="173"/>
        <v>925</v>
      </c>
      <c r="G485" s="112">
        <f t="shared" si="179"/>
        <v>1107.6000000000001</v>
      </c>
      <c r="H485" s="113"/>
      <c r="I485" s="114">
        <f t="shared" si="180"/>
        <v>1110</v>
      </c>
      <c r="J485" s="115">
        <f t="shared" si="181"/>
        <v>4.2253521126760489</v>
      </c>
      <c r="K485" s="97">
        <v>925</v>
      </c>
      <c r="L485" s="98">
        <f t="shared" si="175"/>
        <v>1110</v>
      </c>
      <c r="M485" s="5">
        <f t="shared" si="176"/>
        <v>4.2253521126760489</v>
      </c>
      <c r="N485" s="5">
        <f t="shared" si="177"/>
        <v>923</v>
      </c>
      <c r="S485" s="164">
        <f t="shared" si="174"/>
        <v>0</v>
      </c>
    </row>
    <row r="486" spans="1:19" ht="31.5" x14ac:dyDescent="0.25">
      <c r="A486" s="78">
        <v>60001318</v>
      </c>
      <c r="B486" s="11" t="s">
        <v>348</v>
      </c>
      <c r="C486" s="54" t="s">
        <v>981</v>
      </c>
      <c r="D486" s="10">
        <f t="shared" si="178"/>
        <v>887.5</v>
      </c>
      <c r="E486" s="100">
        <f>VLOOKUP(A486,[1]Лист1!$A$2:$O$1343,14,0)</f>
        <v>1065</v>
      </c>
      <c r="F486" s="100">
        <f t="shared" si="173"/>
        <v>925</v>
      </c>
      <c r="G486" s="112">
        <f t="shared" si="179"/>
        <v>1107.6000000000001</v>
      </c>
      <c r="H486" s="113"/>
      <c r="I486" s="114">
        <f t="shared" si="180"/>
        <v>1110</v>
      </c>
      <c r="J486" s="115">
        <f t="shared" si="181"/>
        <v>4.2253521126760489</v>
      </c>
      <c r="K486" s="97">
        <v>925</v>
      </c>
      <c r="L486" s="98">
        <f t="shared" si="175"/>
        <v>1110</v>
      </c>
      <c r="M486" s="5">
        <f t="shared" si="176"/>
        <v>4.2253521126760489</v>
      </c>
      <c r="N486" s="5">
        <f t="shared" si="177"/>
        <v>923</v>
      </c>
      <c r="S486" s="164">
        <f t="shared" si="174"/>
        <v>0</v>
      </c>
    </row>
    <row r="487" spans="1:19" ht="31.5" x14ac:dyDescent="0.25">
      <c r="A487" s="78">
        <v>60000405</v>
      </c>
      <c r="B487" s="11" t="s">
        <v>349</v>
      </c>
      <c r="C487" s="54" t="s">
        <v>981</v>
      </c>
      <c r="D487" s="10">
        <f t="shared" si="178"/>
        <v>362.5</v>
      </c>
      <c r="E487" s="100">
        <f>VLOOKUP(A487,[1]Лист1!$A$2:$O$1343,14,0)</f>
        <v>435</v>
      </c>
      <c r="F487" s="100">
        <v>375</v>
      </c>
      <c r="G487" s="112">
        <f t="shared" si="179"/>
        <v>452.40000000000003</v>
      </c>
      <c r="H487" s="113"/>
      <c r="I487" s="114">
        <f t="shared" si="180"/>
        <v>450</v>
      </c>
      <c r="J487" s="115">
        <f t="shared" si="181"/>
        <v>3.448275862068968</v>
      </c>
      <c r="K487" s="97">
        <v>975</v>
      </c>
      <c r="L487" s="98">
        <f t="shared" si="175"/>
        <v>1170</v>
      </c>
      <c r="M487" s="5">
        <f t="shared" si="176"/>
        <v>168.9655172413793</v>
      </c>
      <c r="N487" s="5">
        <f t="shared" si="177"/>
        <v>377</v>
      </c>
      <c r="S487" s="164">
        <f t="shared" si="174"/>
        <v>0</v>
      </c>
    </row>
    <row r="488" spans="1:19" ht="31.5" x14ac:dyDescent="0.25">
      <c r="A488" s="78">
        <v>60000404</v>
      </c>
      <c r="B488" s="11" t="s">
        <v>350</v>
      </c>
      <c r="C488" s="54" t="s">
        <v>981</v>
      </c>
      <c r="D488" s="10">
        <f t="shared" si="178"/>
        <v>506.66666666666669</v>
      </c>
      <c r="E488" s="100">
        <f>VLOOKUP(A488,[1]Лист1!$A$2:$O$1343,14,0)</f>
        <v>608</v>
      </c>
      <c r="F488" s="100">
        <f t="shared" ref="F488:F525" si="182">K488</f>
        <v>525</v>
      </c>
      <c r="G488" s="112">
        <f t="shared" si="179"/>
        <v>632.32000000000005</v>
      </c>
      <c r="H488" s="113"/>
      <c r="I488" s="114">
        <f t="shared" si="180"/>
        <v>630</v>
      </c>
      <c r="J488" s="115">
        <f t="shared" si="181"/>
        <v>3.6184210526315752</v>
      </c>
      <c r="K488" s="97">
        <v>525</v>
      </c>
      <c r="L488" s="98">
        <f t="shared" si="175"/>
        <v>630</v>
      </c>
      <c r="M488" s="5">
        <f t="shared" si="176"/>
        <v>3.6184210526315752</v>
      </c>
      <c r="N488" s="5">
        <f t="shared" si="177"/>
        <v>526.93333333333339</v>
      </c>
      <c r="S488" s="164">
        <f t="shared" si="174"/>
        <v>0</v>
      </c>
    </row>
    <row r="489" spans="1:19" ht="31.5" x14ac:dyDescent="0.25">
      <c r="A489" s="78">
        <v>60000403</v>
      </c>
      <c r="B489" s="11" t="s">
        <v>351</v>
      </c>
      <c r="C489" s="54" t="s">
        <v>981</v>
      </c>
      <c r="D489" s="10">
        <f t="shared" si="178"/>
        <v>237.5</v>
      </c>
      <c r="E489" s="100">
        <f>VLOOKUP(A489,[1]Лист1!$A$2:$O$1343,14,0)</f>
        <v>285</v>
      </c>
      <c r="F489" s="100">
        <f t="shared" si="182"/>
        <v>245</v>
      </c>
      <c r="G489" s="112">
        <f t="shared" si="179"/>
        <v>296.40000000000003</v>
      </c>
      <c r="H489" s="113"/>
      <c r="I489" s="114">
        <f t="shared" si="180"/>
        <v>294</v>
      </c>
      <c r="J489" s="115">
        <f t="shared" si="181"/>
        <v>3.1578947368421098</v>
      </c>
      <c r="K489" s="97">
        <v>245</v>
      </c>
      <c r="L489" s="98">
        <f t="shared" si="175"/>
        <v>294</v>
      </c>
      <c r="M489" s="5">
        <f t="shared" si="176"/>
        <v>3.1578947368421098</v>
      </c>
      <c r="N489" s="5">
        <f t="shared" si="177"/>
        <v>247</v>
      </c>
      <c r="S489" s="164">
        <f t="shared" si="174"/>
        <v>0</v>
      </c>
    </row>
    <row r="490" spans="1:19" ht="31.5" x14ac:dyDescent="0.25">
      <c r="A490" s="78">
        <v>60000402</v>
      </c>
      <c r="B490" s="11" t="s">
        <v>352</v>
      </c>
      <c r="C490" s="54" t="s">
        <v>981</v>
      </c>
      <c r="D490" s="10">
        <f t="shared" si="178"/>
        <v>331.66666666666669</v>
      </c>
      <c r="E490" s="100">
        <f>VLOOKUP(A490,[1]Лист1!$A$2:$O$1343,14,0)</f>
        <v>398</v>
      </c>
      <c r="F490" s="100">
        <f t="shared" si="182"/>
        <v>345</v>
      </c>
      <c r="G490" s="112">
        <f t="shared" si="179"/>
        <v>413.92</v>
      </c>
      <c r="H490" s="113"/>
      <c r="I490" s="114">
        <f t="shared" si="180"/>
        <v>414</v>
      </c>
      <c r="J490" s="115">
        <f t="shared" si="181"/>
        <v>4.0201005025125625</v>
      </c>
      <c r="K490" s="97">
        <v>345</v>
      </c>
      <c r="L490" s="98">
        <f t="shared" si="175"/>
        <v>414</v>
      </c>
      <c r="M490" s="5">
        <f t="shared" si="176"/>
        <v>4.0201005025125625</v>
      </c>
      <c r="N490" s="5">
        <f t="shared" si="177"/>
        <v>344.93333333333334</v>
      </c>
      <c r="S490" s="164">
        <f t="shared" si="174"/>
        <v>0</v>
      </c>
    </row>
    <row r="491" spans="1:19" ht="31.5" x14ac:dyDescent="0.25">
      <c r="A491" s="78">
        <v>60000683</v>
      </c>
      <c r="B491" s="9" t="s">
        <v>353</v>
      </c>
      <c r="C491" s="54" t="s">
        <v>981</v>
      </c>
      <c r="D491" s="10">
        <f t="shared" si="178"/>
        <v>760</v>
      </c>
      <c r="E491" s="100">
        <f>VLOOKUP(A491,[1]Лист1!$A$2:$O$1343,14,0)</f>
        <v>912</v>
      </c>
      <c r="F491" s="100">
        <f t="shared" si="182"/>
        <v>790</v>
      </c>
      <c r="G491" s="112">
        <f t="shared" si="179"/>
        <v>948.48</v>
      </c>
      <c r="H491" s="113"/>
      <c r="I491" s="114">
        <f t="shared" si="180"/>
        <v>948</v>
      </c>
      <c r="J491" s="115">
        <f t="shared" si="181"/>
        <v>3.9473684210526301</v>
      </c>
      <c r="K491" s="97">
        <v>790</v>
      </c>
      <c r="L491" s="98">
        <f t="shared" si="175"/>
        <v>948</v>
      </c>
      <c r="M491" s="5">
        <f t="shared" si="176"/>
        <v>3.9473684210526301</v>
      </c>
      <c r="N491" s="5">
        <f t="shared" si="177"/>
        <v>790.4</v>
      </c>
      <c r="S491" s="164">
        <f t="shared" si="174"/>
        <v>0</v>
      </c>
    </row>
    <row r="492" spans="1:19" x14ac:dyDescent="0.25">
      <c r="A492" s="78">
        <v>60000684</v>
      </c>
      <c r="B492" s="59" t="s">
        <v>1199</v>
      </c>
      <c r="C492" s="54" t="s">
        <v>981</v>
      </c>
      <c r="D492" s="10">
        <f t="shared" si="178"/>
        <v>568.33333333333337</v>
      </c>
      <c r="E492" s="100">
        <f>VLOOKUP(A492,[1]Лист1!$A$2:$O$1343,14,0)</f>
        <v>682</v>
      </c>
      <c r="F492" s="100">
        <f t="shared" si="182"/>
        <v>590</v>
      </c>
      <c r="G492" s="112">
        <f t="shared" si="179"/>
        <v>709.28</v>
      </c>
      <c r="H492" s="113"/>
      <c r="I492" s="114">
        <f t="shared" si="180"/>
        <v>708</v>
      </c>
      <c r="J492" s="115">
        <f t="shared" si="181"/>
        <v>3.8123167155425222</v>
      </c>
      <c r="K492" s="97">
        <v>590</v>
      </c>
      <c r="L492" s="98">
        <f t="shared" si="175"/>
        <v>708</v>
      </c>
      <c r="M492" s="5">
        <f t="shared" si="176"/>
        <v>3.8123167155425222</v>
      </c>
      <c r="N492" s="5">
        <f t="shared" si="177"/>
        <v>591.06666666666672</v>
      </c>
      <c r="S492" s="164">
        <f t="shared" si="174"/>
        <v>0</v>
      </c>
    </row>
    <row r="493" spans="1:19" ht="31.5" x14ac:dyDescent="0.25">
      <c r="A493" s="78">
        <v>60001326</v>
      </c>
      <c r="B493" s="9" t="s">
        <v>354</v>
      </c>
      <c r="C493" s="54" t="s">
        <v>981</v>
      </c>
      <c r="D493" s="10">
        <f t="shared" si="178"/>
        <v>285</v>
      </c>
      <c r="E493" s="100">
        <f>VLOOKUP(A493,[1]Лист1!$A$2:$O$1343,14,0)</f>
        <v>342</v>
      </c>
      <c r="F493" s="100">
        <f t="shared" si="182"/>
        <v>295</v>
      </c>
      <c r="G493" s="112">
        <f t="shared" si="179"/>
        <v>355.68</v>
      </c>
      <c r="H493" s="113"/>
      <c r="I493" s="114">
        <f t="shared" si="180"/>
        <v>354</v>
      </c>
      <c r="J493" s="115">
        <f t="shared" si="181"/>
        <v>3.5087719298245759</v>
      </c>
      <c r="K493" s="97">
        <v>295</v>
      </c>
      <c r="L493" s="98">
        <f t="shared" si="175"/>
        <v>354</v>
      </c>
      <c r="M493" s="5">
        <f t="shared" si="176"/>
        <v>3.5087719298245759</v>
      </c>
      <c r="N493" s="5">
        <f t="shared" si="177"/>
        <v>296.40000000000003</v>
      </c>
      <c r="S493" s="164">
        <f t="shared" si="174"/>
        <v>0</v>
      </c>
    </row>
    <row r="494" spans="1:19" ht="31.5" x14ac:dyDescent="0.25">
      <c r="A494" s="78">
        <v>60000018</v>
      </c>
      <c r="B494" s="9" t="s">
        <v>355</v>
      </c>
      <c r="C494" s="54" t="s">
        <v>981</v>
      </c>
      <c r="D494" s="10">
        <f t="shared" si="178"/>
        <v>343.33333333333337</v>
      </c>
      <c r="E494" s="100">
        <f>VLOOKUP(A494,[1]Лист1!$A$2:$O$1343,14,0)</f>
        <v>412</v>
      </c>
      <c r="F494" s="100">
        <f t="shared" si="182"/>
        <v>355</v>
      </c>
      <c r="G494" s="112">
        <f t="shared" si="179"/>
        <v>428.48</v>
      </c>
      <c r="H494" s="113"/>
      <c r="I494" s="114">
        <f t="shared" si="180"/>
        <v>426</v>
      </c>
      <c r="J494" s="115">
        <f t="shared" si="181"/>
        <v>3.3980582524271767</v>
      </c>
      <c r="K494" s="97">
        <v>355</v>
      </c>
      <c r="L494" s="98">
        <f t="shared" si="175"/>
        <v>426</v>
      </c>
      <c r="M494" s="5">
        <f t="shared" si="176"/>
        <v>3.3980582524271767</v>
      </c>
      <c r="N494" s="5">
        <f t="shared" si="177"/>
        <v>357.06666666666672</v>
      </c>
      <c r="S494" s="164">
        <f t="shared" si="174"/>
        <v>0</v>
      </c>
    </row>
    <row r="495" spans="1:19" ht="47.25" x14ac:dyDescent="0.25">
      <c r="A495" s="77">
        <v>60000023</v>
      </c>
      <c r="B495" s="9" t="s">
        <v>356</v>
      </c>
      <c r="C495" s="61" t="s">
        <v>981</v>
      </c>
      <c r="D495" s="10">
        <f t="shared" si="178"/>
        <v>365</v>
      </c>
      <c r="E495" s="100">
        <f>VLOOKUP(A495,[1]Лист1!$A$2:$O$1343,14,0)</f>
        <v>438</v>
      </c>
      <c r="F495" s="100">
        <f t="shared" si="182"/>
        <v>380</v>
      </c>
      <c r="G495" s="112">
        <f t="shared" si="179"/>
        <v>455.52000000000004</v>
      </c>
      <c r="H495" s="113"/>
      <c r="I495" s="114">
        <f t="shared" si="180"/>
        <v>456</v>
      </c>
      <c r="J495" s="115">
        <f t="shared" si="181"/>
        <v>4.1095890410958873</v>
      </c>
      <c r="K495" s="97">
        <v>380</v>
      </c>
      <c r="L495" s="98">
        <f t="shared" si="175"/>
        <v>456</v>
      </c>
      <c r="M495" s="5">
        <f t="shared" si="176"/>
        <v>4.1095890410958873</v>
      </c>
      <c r="N495" s="5">
        <f t="shared" si="177"/>
        <v>379.6</v>
      </c>
      <c r="S495" s="164">
        <f t="shared" si="174"/>
        <v>0</v>
      </c>
    </row>
    <row r="496" spans="1:19" ht="47.25" x14ac:dyDescent="0.25">
      <c r="A496" s="77">
        <v>60000024</v>
      </c>
      <c r="B496" s="9" t="s">
        <v>357</v>
      </c>
      <c r="C496" s="61" t="s">
        <v>981</v>
      </c>
      <c r="D496" s="10">
        <f t="shared" si="178"/>
        <v>372.5</v>
      </c>
      <c r="E496" s="100">
        <f>VLOOKUP(A496,[1]Лист1!$A$2:$O$1343,14,0)</f>
        <v>447</v>
      </c>
      <c r="F496" s="100">
        <f t="shared" si="182"/>
        <v>390</v>
      </c>
      <c r="G496" s="112">
        <f t="shared" si="179"/>
        <v>464.88</v>
      </c>
      <c r="H496" s="113"/>
      <c r="I496" s="114">
        <f t="shared" si="180"/>
        <v>468</v>
      </c>
      <c r="J496" s="115">
        <f t="shared" si="181"/>
        <v>4.6979865771812115</v>
      </c>
      <c r="K496" s="97">
        <v>390</v>
      </c>
      <c r="L496" s="98">
        <f t="shared" si="175"/>
        <v>468</v>
      </c>
      <c r="M496" s="5">
        <f t="shared" si="176"/>
        <v>4.6979865771812115</v>
      </c>
      <c r="N496" s="5">
        <f t="shared" si="177"/>
        <v>387.40000000000003</v>
      </c>
      <c r="S496" s="164">
        <f t="shared" si="174"/>
        <v>0</v>
      </c>
    </row>
    <row r="497" spans="1:19" ht="31.5" x14ac:dyDescent="0.25">
      <c r="A497" s="77">
        <v>60000029</v>
      </c>
      <c r="B497" s="9" t="s">
        <v>358</v>
      </c>
      <c r="C497" s="61" t="s">
        <v>981</v>
      </c>
      <c r="D497" s="10">
        <f t="shared" si="178"/>
        <v>381.66666666666669</v>
      </c>
      <c r="E497" s="100">
        <f>VLOOKUP(A497,[1]Лист1!$A$2:$O$1343,14,0)</f>
        <v>458</v>
      </c>
      <c r="F497" s="100">
        <f t="shared" si="182"/>
        <v>395</v>
      </c>
      <c r="G497" s="112">
        <f t="shared" si="179"/>
        <v>476.32</v>
      </c>
      <c r="H497" s="113"/>
      <c r="I497" s="114">
        <f t="shared" si="180"/>
        <v>474</v>
      </c>
      <c r="J497" s="115">
        <f t="shared" si="181"/>
        <v>3.4934497816593932</v>
      </c>
      <c r="K497" s="97">
        <v>395</v>
      </c>
      <c r="L497" s="98">
        <f t="shared" si="175"/>
        <v>474</v>
      </c>
      <c r="M497" s="5">
        <f t="shared" si="176"/>
        <v>3.4934497816593932</v>
      </c>
      <c r="N497" s="5">
        <f t="shared" si="177"/>
        <v>396.93333333333339</v>
      </c>
      <c r="S497" s="164">
        <f t="shared" si="174"/>
        <v>0</v>
      </c>
    </row>
    <row r="498" spans="1:19" ht="47.25" x14ac:dyDescent="0.25">
      <c r="A498" s="77">
        <v>60000030</v>
      </c>
      <c r="B498" s="9" t="s">
        <v>359</v>
      </c>
      <c r="C498" s="61" t="s">
        <v>981</v>
      </c>
      <c r="D498" s="10">
        <f t="shared" si="178"/>
        <v>831.66666666666674</v>
      </c>
      <c r="E498" s="100">
        <f>VLOOKUP(A498,[1]Лист1!$A$2:$O$1343,14,0)</f>
        <v>998</v>
      </c>
      <c r="F498" s="100">
        <f t="shared" si="182"/>
        <v>865</v>
      </c>
      <c r="G498" s="112">
        <f t="shared" si="179"/>
        <v>1037.92</v>
      </c>
      <c r="H498" s="113"/>
      <c r="I498" s="114">
        <f t="shared" si="180"/>
        <v>1038</v>
      </c>
      <c r="J498" s="115">
        <f t="shared" si="181"/>
        <v>4.008016032064134</v>
      </c>
      <c r="K498" s="97">
        <v>865</v>
      </c>
      <c r="L498" s="98">
        <f t="shared" si="175"/>
        <v>1038</v>
      </c>
      <c r="M498" s="5">
        <f t="shared" si="176"/>
        <v>4.008016032064134</v>
      </c>
      <c r="N498" s="5">
        <f t="shared" si="177"/>
        <v>864.93333333333339</v>
      </c>
      <c r="S498" s="164">
        <f t="shared" si="174"/>
        <v>0</v>
      </c>
    </row>
    <row r="499" spans="1:19" ht="47.25" x14ac:dyDescent="0.25">
      <c r="A499" s="77">
        <v>60000040</v>
      </c>
      <c r="B499" s="9" t="s">
        <v>360</v>
      </c>
      <c r="C499" s="61" t="s">
        <v>981</v>
      </c>
      <c r="D499" s="10">
        <f t="shared" si="178"/>
        <v>611.66666666666674</v>
      </c>
      <c r="E499" s="100">
        <f>VLOOKUP(A499,[1]Лист1!$A$2:$O$1343,14,0)</f>
        <v>734</v>
      </c>
      <c r="F499" s="100">
        <f t="shared" si="182"/>
        <v>635</v>
      </c>
      <c r="G499" s="112">
        <f t="shared" si="179"/>
        <v>763.36</v>
      </c>
      <c r="H499" s="113"/>
      <c r="I499" s="114">
        <f t="shared" si="180"/>
        <v>762</v>
      </c>
      <c r="J499" s="115">
        <f t="shared" si="181"/>
        <v>3.8147138964577607</v>
      </c>
      <c r="K499" s="97">
        <v>635</v>
      </c>
      <c r="L499" s="98">
        <f t="shared" si="175"/>
        <v>762</v>
      </c>
      <c r="M499" s="5">
        <f t="shared" si="176"/>
        <v>3.8147138964577607</v>
      </c>
      <c r="N499" s="5">
        <f t="shared" si="177"/>
        <v>636.13333333333344</v>
      </c>
      <c r="S499" s="164">
        <f t="shared" si="174"/>
        <v>0</v>
      </c>
    </row>
    <row r="500" spans="1:19" ht="31.5" x14ac:dyDescent="0.25">
      <c r="A500" s="77">
        <v>60000041</v>
      </c>
      <c r="B500" s="9" t="s">
        <v>361</v>
      </c>
      <c r="C500" s="61" t="s">
        <v>981</v>
      </c>
      <c r="D500" s="10">
        <f t="shared" si="178"/>
        <v>604.16666666666674</v>
      </c>
      <c r="E500" s="100">
        <f>VLOOKUP(A500,[1]Лист1!$A$2:$O$1343,14,0)</f>
        <v>725</v>
      </c>
      <c r="F500" s="100">
        <f t="shared" si="182"/>
        <v>625</v>
      </c>
      <c r="G500" s="112">
        <f t="shared" si="179"/>
        <v>754</v>
      </c>
      <c r="H500" s="113"/>
      <c r="I500" s="114">
        <f t="shared" si="180"/>
        <v>750</v>
      </c>
      <c r="J500" s="115">
        <f t="shared" si="181"/>
        <v>3.448275862068968</v>
      </c>
      <c r="K500" s="97">
        <v>625</v>
      </c>
      <c r="L500" s="98">
        <f t="shared" si="175"/>
        <v>750</v>
      </c>
      <c r="M500" s="5">
        <f t="shared" si="176"/>
        <v>3.448275862068968</v>
      </c>
      <c r="N500" s="5">
        <f t="shared" si="177"/>
        <v>628.33333333333348</v>
      </c>
      <c r="S500" s="164">
        <f t="shared" si="174"/>
        <v>0</v>
      </c>
    </row>
    <row r="501" spans="1:19" ht="31.5" x14ac:dyDescent="0.25">
      <c r="A501" s="77">
        <v>60000042</v>
      </c>
      <c r="B501" s="9" t="s">
        <v>362</v>
      </c>
      <c r="C501" s="61" t="s">
        <v>981</v>
      </c>
      <c r="D501" s="10">
        <f t="shared" si="178"/>
        <v>488.33333333333337</v>
      </c>
      <c r="E501" s="100">
        <f>VLOOKUP(A501,[1]Лист1!$A$2:$O$1343,14,0)</f>
        <v>586</v>
      </c>
      <c r="F501" s="100">
        <f t="shared" si="182"/>
        <v>510</v>
      </c>
      <c r="G501" s="112">
        <f t="shared" si="179"/>
        <v>609.44000000000005</v>
      </c>
      <c r="H501" s="113"/>
      <c r="I501" s="114">
        <f t="shared" si="180"/>
        <v>612</v>
      </c>
      <c r="J501" s="115">
        <f t="shared" si="181"/>
        <v>4.4368600682593922</v>
      </c>
      <c r="K501" s="97">
        <v>510</v>
      </c>
      <c r="L501" s="98">
        <f t="shared" si="175"/>
        <v>612</v>
      </c>
      <c r="M501" s="5">
        <f t="shared" si="176"/>
        <v>4.4368600682593922</v>
      </c>
      <c r="N501" s="5">
        <f t="shared" si="177"/>
        <v>507.86666666666673</v>
      </c>
      <c r="S501" s="164">
        <f t="shared" si="174"/>
        <v>0</v>
      </c>
    </row>
    <row r="502" spans="1:19" ht="47.25" x14ac:dyDescent="0.25">
      <c r="A502" s="77">
        <v>60000043</v>
      </c>
      <c r="B502" s="9" t="s">
        <v>363</v>
      </c>
      <c r="C502" s="61" t="s">
        <v>981</v>
      </c>
      <c r="D502" s="10">
        <f t="shared" si="178"/>
        <v>372.5</v>
      </c>
      <c r="E502" s="100">
        <f>VLOOKUP(A502,[1]Лист1!$A$2:$O$1343,14,0)</f>
        <v>447</v>
      </c>
      <c r="F502" s="100">
        <f t="shared" si="182"/>
        <v>390</v>
      </c>
      <c r="G502" s="112">
        <f t="shared" si="179"/>
        <v>464.88</v>
      </c>
      <c r="H502" s="113"/>
      <c r="I502" s="114">
        <f t="shared" si="180"/>
        <v>468</v>
      </c>
      <c r="J502" s="115">
        <f t="shared" si="181"/>
        <v>4.6979865771812115</v>
      </c>
      <c r="K502" s="97">
        <v>390</v>
      </c>
      <c r="L502" s="98">
        <f t="shared" si="175"/>
        <v>468</v>
      </c>
      <c r="M502" s="5">
        <f t="shared" si="176"/>
        <v>4.6979865771812115</v>
      </c>
      <c r="N502" s="5">
        <f t="shared" si="177"/>
        <v>387.40000000000003</v>
      </c>
      <c r="S502" s="164">
        <f t="shared" si="174"/>
        <v>0</v>
      </c>
    </row>
    <row r="503" spans="1:19" ht="31.5" x14ac:dyDescent="0.25">
      <c r="A503" s="77">
        <v>60000044</v>
      </c>
      <c r="B503" s="9" t="s">
        <v>364</v>
      </c>
      <c r="C503" s="61" t="s">
        <v>981</v>
      </c>
      <c r="D503" s="10">
        <f t="shared" si="178"/>
        <v>433.33333333333337</v>
      </c>
      <c r="E503" s="100">
        <f>VLOOKUP(A503,[1]Лист1!$A$2:$O$1343,14,0)</f>
        <v>520</v>
      </c>
      <c r="F503" s="100">
        <f t="shared" si="182"/>
        <v>450</v>
      </c>
      <c r="G503" s="112">
        <f t="shared" si="179"/>
        <v>540.80000000000007</v>
      </c>
      <c r="H503" s="113"/>
      <c r="I503" s="114">
        <f t="shared" si="180"/>
        <v>540</v>
      </c>
      <c r="J503" s="115">
        <f t="shared" si="181"/>
        <v>3.8461538461538538</v>
      </c>
      <c r="K503" s="97">
        <v>450</v>
      </c>
      <c r="L503" s="98">
        <f t="shared" si="175"/>
        <v>540</v>
      </c>
      <c r="M503" s="5">
        <f t="shared" si="176"/>
        <v>3.8461538461538538</v>
      </c>
      <c r="N503" s="5">
        <f t="shared" si="177"/>
        <v>450.66666666666674</v>
      </c>
      <c r="S503" s="164">
        <f t="shared" si="174"/>
        <v>0</v>
      </c>
    </row>
    <row r="504" spans="1:19" ht="47.25" x14ac:dyDescent="0.25">
      <c r="A504" s="77">
        <v>60000045</v>
      </c>
      <c r="B504" s="9" t="s">
        <v>365</v>
      </c>
      <c r="C504" s="61" t="s">
        <v>981</v>
      </c>
      <c r="D504" s="10">
        <f t="shared" si="178"/>
        <v>425.83333333333337</v>
      </c>
      <c r="E504" s="100">
        <f>VLOOKUP(A504,[1]Лист1!$A$2:$O$1343,14,0)</f>
        <v>511</v>
      </c>
      <c r="F504" s="100">
        <f t="shared" si="182"/>
        <v>445</v>
      </c>
      <c r="G504" s="112">
        <f t="shared" si="179"/>
        <v>531.44000000000005</v>
      </c>
      <c r="H504" s="113"/>
      <c r="I504" s="114">
        <f t="shared" si="180"/>
        <v>534</v>
      </c>
      <c r="J504" s="115">
        <f t="shared" si="181"/>
        <v>4.5009784735812133</v>
      </c>
      <c r="K504" s="97">
        <v>445</v>
      </c>
      <c r="L504" s="98">
        <f t="shared" si="175"/>
        <v>534</v>
      </c>
      <c r="M504" s="5">
        <f t="shared" si="176"/>
        <v>4.5009784735812133</v>
      </c>
      <c r="N504" s="5">
        <f t="shared" si="177"/>
        <v>442.86666666666673</v>
      </c>
      <c r="S504" s="164">
        <f t="shared" si="174"/>
        <v>0</v>
      </c>
    </row>
    <row r="505" spans="1:19" ht="31.5" x14ac:dyDescent="0.25">
      <c r="A505" s="77">
        <v>60000046</v>
      </c>
      <c r="B505" s="9" t="s">
        <v>366</v>
      </c>
      <c r="C505" s="61" t="s">
        <v>981</v>
      </c>
      <c r="D505" s="10">
        <f t="shared" si="178"/>
        <v>456.66666666666669</v>
      </c>
      <c r="E505" s="100">
        <f>VLOOKUP(A505,[1]Лист1!$A$2:$O$1343,14,0)</f>
        <v>548</v>
      </c>
      <c r="F505" s="100">
        <f t="shared" si="182"/>
        <v>475</v>
      </c>
      <c r="G505" s="112">
        <f t="shared" ref="G505:G525" si="183">E505*$H$11</f>
        <v>569.92000000000007</v>
      </c>
      <c r="H505" s="113"/>
      <c r="I505" s="114">
        <f t="shared" si="180"/>
        <v>570</v>
      </c>
      <c r="J505" s="115">
        <f t="shared" ref="J505:J525" si="184">I505/E505*100-100</f>
        <v>4.0145985401459825</v>
      </c>
      <c r="K505" s="97">
        <v>475</v>
      </c>
      <c r="L505" s="98">
        <f t="shared" si="175"/>
        <v>570</v>
      </c>
      <c r="M505" s="5">
        <f t="shared" si="176"/>
        <v>4.0145985401459825</v>
      </c>
      <c r="N505" s="5">
        <f t="shared" si="177"/>
        <v>474.93333333333339</v>
      </c>
      <c r="S505" s="164">
        <f t="shared" si="174"/>
        <v>0</v>
      </c>
    </row>
    <row r="506" spans="1:19" ht="47.25" x14ac:dyDescent="0.25">
      <c r="A506" s="77">
        <v>60000047</v>
      </c>
      <c r="B506" s="9" t="s">
        <v>367</v>
      </c>
      <c r="C506" s="61" t="s">
        <v>981</v>
      </c>
      <c r="D506" s="10">
        <f t="shared" si="178"/>
        <v>627.5</v>
      </c>
      <c r="E506" s="100">
        <f>VLOOKUP(A506,[1]Лист1!$A$2:$O$1343,14,0)</f>
        <v>753</v>
      </c>
      <c r="F506" s="100">
        <f t="shared" si="182"/>
        <v>655</v>
      </c>
      <c r="G506" s="112">
        <f t="shared" si="183"/>
        <v>783.12</v>
      </c>
      <c r="H506" s="113"/>
      <c r="I506" s="114">
        <f t="shared" si="180"/>
        <v>786</v>
      </c>
      <c r="J506" s="115">
        <f t="shared" si="184"/>
        <v>4.382470119521912</v>
      </c>
      <c r="K506" s="97">
        <v>655</v>
      </c>
      <c r="L506" s="98">
        <f t="shared" si="175"/>
        <v>786</v>
      </c>
      <c r="M506" s="5">
        <f t="shared" si="176"/>
        <v>4.382470119521912</v>
      </c>
      <c r="N506" s="5">
        <f t="shared" si="177"/>
        <v>652.6</v>
      </c>
      <c r="S506" s="164">
        <f t="shared" si="174"/>
        <v>0</v>
      </c>
    </row>
    <row r="507" spans="1:19" ht="31.5" x14ac:dyDescent="0.25">
      <c r="A507" s="77">
        <v>60000048</v>
      </c>
      <c r="B507" s="9" t="s">
        <v>368</v>
      </c>
      <c r="C507" s="61" t="s">
        <v>981</v>
      </c>
      <c r="D507" s="10">
        <f t="shared" si="178"/>
        <v>216.66666666666669</v>
      </c>
      <c r="E507" s="100">
        <f>VLOOKUP(A507,[1]Лист1!$A$2:$O$1343,14,0)</f>
        <v>260</v>
      </c>
      <c r="F507" s="100">
        <f t="shared" si="182"/>
        <v>225</v>
      </c>
      <c r="G507" s="112">
        <f t="shared" si="183"/>
        <v>270.40000000000003</v>
      </c>
      <c r="H507" s="113"/>
      <c r="I507" s="114">
        <f t="shared" si="180"/>
        <v>270</v>
      </c>
      <c r="J507" s="115">
        <f t="shared" si="184"/>
        <v>3.8461538461538538</v>
      </c>
      <c r="K507" s="97">
        <v>225</v>
      </c>
      <c r="L507" s="98">
        <f t="shared" si="175"/>
        <v>270</v>
      </c>
      <c r="M507" s="5">
        <f t="shared" si="176"/>
        <v>3.8461538461538538</v>
      </c>
      <c r="N507" s="5">
        <f t="shared" si="177"/>
        <v>225.33333333333337</v>
      </c>
      <c r="S507" s="164">
        <f t="shared" si="174"/>
        <v>0</v>
      </c>
    </row>
    <row r="508" spans="1:19" ht="47.25" x14ac:dyDescent="0.25">
      <c r="A508" s="77">
        <v>60000049</v>
      </c>
      <c r="B508" s="9" t="s">
        <v>369</v>
      </c>
      <c r="C508" s="61" t="s">
        <v>981</v>
      </c>
      <c r="D508" s="10">
        <f t="shared" si="178"/>
        <v>446.66666666666669</v>
      </c>
      <c r="E508" s="100">
        <f>VLOOKUP(A508,[1]Лист1!$A$2:$O$1343,14,0)</f>
        <v>536</v>
      </c>
      <c r="F508" s="100">
        <f t="shared" si="182"/>
        <v>465</v>
      </c>
      <c r="G508" s="112">
        <f t="shared" si="183"/>
        <v>557.44000000000005</v>
      </c>
      <c r="H508" s="113"/>
      <c r="I508" s="114">
        <f t="shared" si="180"/>
        <v>558</v>
      </c>
      <c r="J508" s="115">
        <f t="shared" si="184"/>
        <v>4.104477611940311</v>
      </c>
      <c r="K508" s="97">
        <v>465</v>
      </c>
      <c r="L508" s="98">
        <f t="shared" si="175"/>
        <v>558</v>
      </c>
      <c r="M508" s="5">
        <f t="shared" si="176"/>
        <v>4.104477611940311</v>
      </c>
      <c r="N508" s="5">
        <f t="shared" si="177"/>
        <v>464.53333333333336</v>
      </c>
      <c r="S508" s="164">
        <f t="shared" si="174"/>
        <v>0</v>
      </c>
    </row>
    <row r="509" spans="1:19" ht="31.5" x14ac:dyDescent="0.25">
      <c r="A509" s="77">
        <v>60000050</v>
      </c>
      <c r="B509" s="9" t="s">
        <v>370</v>
      </c>
      <c r="C509" s="61" t="s">
        <v>981</v>
      </c>
      <c r="D509" s="10">
        <f t="shared" si="178"/>
        <v>97.5</v>
      </c>
      <c r="E509" s="100">
        <f>VLOOKUP(A509,[1]Лист1!$A$2:$O$1343,14,0)</f>
        <v>117</v>
      </c>
      <c r="F509" s="100">
        <f t="shared" si="182"/>
        <v>100</v>
      </c>
      <c r="G509" s="112">
        <f t="shared" si="183"/>
        <v>121.68</v>
      </c>
      <c r="H509" s="113"/>
      <c r="I509" s="114">
        <f t="shared" si="180"/>
        <v>120</v>
      </c>
      <c r="J509" s="115">
        <f t="shared" si="184"/>
        <v>2.564102564102555</v>
      </c>
      <c r="K509" s="97">
        <v>100</v>
      </c>
      <c r="L509" s="98">
        <f t="shared" si="175"/>
        <v>120</v>
      </c>
      <c r="M509" s="5">
        <f t="shared" si="176"/>
        <v>2.564102564102555</v>
      </c>
      <c r="N509" s="5">
        <f t="shared" si="177"/>
        <v>101.4</v>
      </c>
      <c r="S509" s="164">
        <f t="shared" si="174"/>
        <v>0</v>
      </c>
    </row>
    <row r="510" spans="1:19" ht="31.5" x14ac:dyDescent="0.25">
      <c r="A510" s="77">
        <v>60000053</v>
      </c>
      <c r="B510" s="59" t="s">
        <v>1194</v>
      </c>
      <c r="C510" s="61" t="s">
        <v>981</v>
      </c>
      <c r="D510" s="10">
        <f t="shared" si="178"/>
        <v>5812.5</v>
      </c>
      <c r="E510" s="100">
        <f>VLOOKUP(A510,[1]Лист1!$A$2:$O$1343,14,0)</f>
        <v>6975</v>
      </c>
      <c r="F510" s="100">
        <f t="shared" si="182"/>
        <v>6045</v>
      </c>
      <c r="G510" s="112">
        <f t="shared" si="183"/>
        <v>7254</v>
      </c>
      <c r="H510" s="113"/>
      <c r="I510" s="114">
        <f t="shared" si="180"/>
        <v>7254</v>
      </c>
      <c r="J510" s="115">
        <f t="shared" si="184"/>
        <v>4</v>
      </c>
      <c r="K510" s="97">
        <v>6045</v>
      </c>
      <c r="L510" s="98">
        <f t="shared" si="175"/>
        <v>7254</v>
      </c>
      <c r="M510" s="5">
        <f t="shared" si="176"/>
        <v>4</v>
      </c>
      <c r="N510" s="5">
        <f t="shared" si="177"/>
        <v>6045</v>
      </c>
      <c r="S510" s="164">
        <f t="shared" si="174"/>
        <v>0</v>
      </c>
    </row>
    <row r="511" spans="1:19" ht="31.5" x14ac:dyDescent="0.25">
      <c r="A511" s="77">
        <v>60000054</v>
      </c>
      <c r="B511" s="9" t="s">
        <v>371</v>
      </c>
      <c r="C511" s="61" t="s">
        <v>981</v>
      </c>
      <c r="D511" s="10">
        <f t="shared" si="178"/>
        <v>14885</v>
      </c>
      <c r="E511" s="100">
        <f>VLOOKUP(A511,[1]Лист1!$A$2:$O$1343,14,0)</f>
        <v>17862</v>
      </c>
      <c r="F511" s="100">
        <f t="shared" si="182"/>
        <v>15480</v>
      </c>
      <c r="G511" s="112">
        <f t="shared" si="183"/>
        <v>18576.48</v>
      </c>
      <c r="H511" s="113"/>
      <c r="I511" s="114">
        <f t="shared" si="180"/>
        <v>18576</v>
      </c>
      <c r="J511" s="115">
        <f t="shared" si="184"/>
        <v>3.9973127309371819</v>
      </c>
      <c r="K511" s="97">
        <v>15480</v>
      </c>
      <c r="L511" s="98">
        <f t="shared" si="175"/>
        <v>18576</v>
      </c>
      <c r="M511" s="5">
        <f t="shared" si="176"/>
        <v>3.9973127309371819</v>
      </c>
      <c r="N511" s="5">
        <f t="shared" si="177"/>
        <v>15480.4</v>
      </c>
      <c r="S511" s="164">
        <f t="shared" si="174"/>
        <v>0</v>
      </c>
    </row>
    <row r="512" spans="1:19" x14ac:dyDescent="0.25">
      <c r="A512" s="79">
        <v>60000064</v>
      </c>
      <c r="B512" s="59" t="s">
        <v>1181</v>
      </c>
      <c r="C512" s="62" t="s">
        <v>981</v>
      </c>
      <c r="D512" s="10">
        <f t="shared" si="178"/>
        <v>147.5</v>
      </c>
      <c r="E512" s="100">
        <f>VLOOKUP(A512,[1]Лист1!$A$2:$O$1343,14,0)</f>
        <v>177</v>
      </c>
      <c r="F512" s="100">
        <f t="shared" si="182"/>
        <v>150</v>
      </c>
      <c r="G512" s="112">
        <f t="shared" si="183"/>
        <v>184.08</v>
      </c>
      <c r="H512" s="113"/>
      <c r="I512" s="114">
        <f t="shared" si="180"/>
        <v>180</v>
      </c>
      <c r="J512" s="115">
        <f t="shared" si="184"/>
        <v>1.6949152542372872</v>
      </c>
      <c r="K512" s="97">
        <v>150</v>
      </c>
      <c r="L512" s="98">
        <f t="shared" si="175"/>
        <v>180</v>
      </c>
      <c r="M512" s="5">
        <f t="shared" si="176"/>
        <v>1.6949152542372872</v>
      </c>
      <c r="N512" s="5">
        <f t="shared" si="177"/>
        <v>153.4</v>
      </c>
      <c r="S512" s="164">
        <f t="shared" si="174"/>
        <v>0</v>
      </c>
    </row>
    <row r="513" spans="1:19" ht="31.5" x14ac:dyDescent="0.25">
      <c r="A513" s="79">
        <v>60000065</v>
      </c>
      <c r="B513" s="59" t="s">
        <v>1182</v>
      </c>
      <c r="C513" s="62" t="s">
        <v>981</v>
      </c>
      <c r="D513" s="10">
        <f t="shared" si="178"/>
        <v>879.16666666666674</v>
      </c>
      <c r="E513" s="100">
        <f>VLOOKUP(A513,[1]Лист1!$A$2:$O$1343,14,0)</f>
        <v>1055</v>
      </c>
      <c r="F513" s="100">
        <f t="shared" si="182"/>
        <v>915</v>
      </c>
      <c r="G513" s="112">
        <f t="shared" si="183"/>
        <v>1097.2</v>
      </c>
      <c r="H513" s="113"/>
      <c r="I513" s="114">
        <f t="shared" si="180"/>
        <v>1098</v>
      </c>
      <c r="J513" s="115">
        <f t="shared" si="184"/>
        <v>4.0758293838862585</v>
      </c>
      <c r="K513" s="97">
        <v>915</v>
      </c>
      <c r="L513" s="98">
        <f t="shared" si="175"/>
        <v>1098</v>
      </c>
      <c r="M513" s="5">
        <f t="shared" si="176"/>
        <v>4.0758293838862585</v>
      </c>
      <c r="N513" s="5">
        <f t="shared" si="177"/>
        <v>914.33333333333348</v>
      </c>
      <c r="S513" s="164">
        <f t="shared" si="174"/>
        <v>0</v>
      </c>
    </row>
    <row r="514" spans="1:19" ht="31.5" x14ac:dyDescent="0.25">
      <c r="A514" s="79">
        <v>60000066</v>
      </c>
      <c r="B514" s="59" t="s">
        <v>1183</v>
      </c>
      <c r="C514" s="62" t="s">
        <v>981</v>
      </c>
      <c r="D514" s="10">
        <f t="shared" si="178"/>
        <v>619.16666666666674</v>
      </c>
      <c r="E514" s="100">
        <f>VLOOKUP(A514,[1]Лист1!$A$2:$O$1343,14,0)</f>
        <v>743</v>
      </c>
      <c r="F514" s="100">
        <f t="shared" si="182"/>
        <v>645</v>
      </c>
      <c r="G514" s="112">
        <f t="shared" si="183"/>
        <v>772.72</v>
      </c>
      <c r="H514" s="113"/>
      <c r="I514" s="114">
        <f t="shared" si="180"/>
        <v>774</v>
      </c>
      <c r="J514" s="115">
        <f t="shared" si="184"/>
        <v>4.1722745625841071</v>
      </c>
      <c r="K514" s="97">
        <v>645</v>
      </c>
      <c r="L514" s="98">
        <f t="shared" si="175"/>
        <v>774</v>
      </c>
      <c r="M514" s="5">
        <f t="shared" si="176"/>
        <v>4.1722745625841071</v>
      </c>
      <c r="N514" s="5">
        <f t="shared" si="177"/>
        <v>643.93333333333339</v>
      </c>
      <c r="S514" s="164">
        <f t="shared" si="174"/>
        <v>0</v>
      </c>
    </row>
    <row r="515" spans="1:19" ht="31.5" x14ac:dyDescent="0.25">
      <c r="A515" s="79">
        <v>60000067</v>
      </c>
      <c r="B515" s="59" t="s">
        <v>1184</v>
      </c>
      <c r="C515" s="62" t="s">
        <v>981</v>
      </c>
      <c r="D515" s="10">
        <f t="shared" si="178"/>
        <v>879.16666666666674</v>
      </c>
      <c r="E515" s="100">
        <f>VLOOKUP(A515,[1]Лист1!$A$2:$O$1343,14,0)</f>
        <v>1055</v>
      </c>
      <c r="F515" s="100">
        <f t="shared" si="182"/>
        <v>915</v>
      </c>
      <c r="G515" s="112">
        <f t="shared" si="183"/>
        <v>1097.2</v>
      </c>
      <c r="H515" s="113"/>
      <c r="I515" s="114">
        <f t="shared" si="180"/>
        <v>1098</v>
      </c>
      <c r="J515" s="115">
        <f t="shared" si="184"/>
        <v>4.0758293838862585</v>
      </c>
      <c r="K515" s="97">
        <v>915</v>
      </c>
      <c r="L515" s="98">
        <f t="shared" si="175"/>
        <v>1098</v>
      </c>
      <c r="M515" s="5">
        <f t="shared" si="176"/>
        <v>4.0758293838862585</v>
      </c>
      <c r="N515" s="5">
        <f t="shared" si="177"/>
        <v>914.33333333333348</v>
      </c>
      <c r="S515" s="164">
        <f t="shared" si="174"/>
        <v>0</v>
      </c>
    </row>
    <row r="516" spans="1:19" ht="47.25" x14ac:dyDescent="0.25">
      <c r="A516" s="79">
        <v>60000068</v>
      </c>
      <c r="B516" s="59" t="s">
        <v>1185</v>
      </c>
      <c r="C516" s="62" t="s">
        <v>981</v>
      </c>
      <c r="D516" s="10">
        <f t="shared" si="178"/>
        <v>633.33333333333337</v>
      </c>
      <c r="E516" s="100">
        <f>VLOOKUP(A516,[1]Лист1!$A$2:$O$1343,14,0)</f>
        <v>760</v>
      </c>
      <c r="F516" s="100">
        <f t="shared" si="182"/>
        <v>655</v>
      </c>
      <c r="G516" s="112">
        <f t="shared" si="183"/>
        <v>790.4</v>
      </c>
      <c r="H516" s="113"/>
      <c r="I516" s="114">
        <f t="shared" si="180"/>
        <v>786</v>
      </c>
      <c r="J516" s="115">
        <f t="shared" si="184"/>
        <v>3.4210526315789451</v>
      </c>
      <c r="K516" s="97">
        <v>655</v>
      </c>
      <c r="L516" s="98">
        <f t="shared" si="175"/>
        <v>786</v>
      </c>
      <c r="M516" s="5">
        <f t="shared" si="176"/>
        <v>3.4210526315789451</v>
      </c>
      <c r="N516" s="5">
        <f t="shared" si="177"/>
        <v>658.66666666666674</v>
      </c>
      <c r="S516" s="164">
        <f t="shared" si="174"/>
        <v>0</v>
      </c>
    </row>
    <row r="517" spans="1:19" ht="31.5" x14ac:dyDescent="0.25">
      <c r="A517" s="79">
        <v>60000069</v>
      </c>
      <c r="B517" s="59" t="s">
        <v>1186</v>
      </c>
      <c r="C517" s="62" t="s">
        <v>981</v>
      </c>
      <c r="D517" s="10">
        <f t="shared" si="178"/>
        <v>1892.5</v>
      </c>
      <c r="E517" s="100">
        <f>VLOOKUP(A517,[1]Лист1!$A$2:$O$1343,14,0)</f>
        <v>2271</v>
      </c>
      <c r="F517" s="100">
        <f t="shared" si="182"/>
        <v>1965</v>
      </c>
      <c r="G517" s="112">
        <f t="shared" si="183"/>
        <v>2361.84</v>
      </c>
      <c r="H517" s="113"/>
      <c r="I517" s="114">
        <f t="shared" si="180"/>
        <v>2358</v>
      </c>
      <c r="J517" s="115">
        <f t="shared" si="184"/>
        <v>3.8309114927344723</v>
      </c>
      <c r="K517" s="97">
        <v>1965</v>
      </c>
      <c r="L517" s="98">
        <f t="shared" si="175"/>
        <v>2358</v>
      </c>
      <c r="M517" s="5">
        <f t="shared" si="176"/>
        <v>3.8309114927344723</v>
      </c>
      <c r="N517" s="5">
        <f t="shared" si="177"/>
        <v>1968.2</v>
      </c>
      <c r="S517" s="164">
        <f t="shared" si="174"/>
        <v>0</v>
      </c>
    </row>
    <row r="518" spans="1:19" ht="31.5" x14ac:dyDescent="0.25">
      <c r="A518" s="79">
        <v>60000070</v>
      </c>
      <c r="B518" s="59" t="s">
        <v>1187</v>
      </c>
      <c r="C518" s="62" t="s">
        <v>981</v>
      </c>
      <c r="D518" s="10">
        <f t="shared" si="178"/>
        <v>1077.5</v>
      </c>
      <c r="E518" s="100">
        <f>VLOOKUP(A518,[1]Лист1!$A$2:$O$1343,14,0)</f>
        <v>1293</v>
      </c>
      <c r="F518" s="100">
        <f t="shared" si="182"/>
        <v>1120</v>
      </c>
      <c r="G518" s="112">
        <f t="shared" si="183"/>
        <v>1344.72</v>
      </c>
      <c r="H518" s="113"/>
      <c r="I518" s="114">
        <f t="shared" si="180"/>
        <v>1344</v>
      </c>
      <c r="J518" s="115">
        <f t="shared" si="184"/>
        <v>3.9443155452436116</v>
      </c>
      <c r="K518" s="97">
        <v>1120</v>
      </c>
      <c r="L518" s="98">
        <f t="shared" si="175"/>
        <v>1344</v>
      </c>
      <c r="M518" s="5">
        <f t="shared" si="176"/>
        <v>3.9443155452436116</v>
      </c>
      <c r="N518" s="5">
        <f t="shared" si="177"/>
        <v>1120.6000000000001</v>
      </c>
      <c r="S518" s="164">
        <f t="shared" si="174"/>
        <v>0</v>
      </c>
    </row>
    <row r="519" spans="1:19" ht="31.5" x14ac:dyDescent="0.25">
      <c r="A519" s="79">
        <v>60000071</v>
      </c>
      <c r="B519" s="59" t="s">
        <v>1188</v>
      </c>
      <c r="C519" s="62" t="s">
        <v>981</v>
      </c>
      <c r="D519" s="10">
        <f t="shared" si="178"/>
        <v>536.66666666666674</v>
      </c>
      <c r="E519" s="100">
        <f>VLOOKUP(A519,[1]Лист1!$A$2:$O$1343,14,0)</f>
        <v>644</v>
      </c>
      <c r="F519" s="100">
        <f t="shared" si="182"/>
        <v>555</v>
      </c>
      <c r="G519" s="112">
        <f t="shared" si="183"/>
        <v>669.76</v>
      </c>
      <c r="H519" s="113"/>
      <c r="I519" s="114">
        <f t="shared" si="180"/>
        <v>666</v>
      </c>
      <c r="J519" s="115">
        <f t="shared" si="184"/>
        <v>3.4161490683229658</v>
      </c>
      <c r="K519" s="97">
        <v>555</v>
      </c>
      <c r="L519" s="98">
        <f t="shared" si="175"/>
        <v>666</v>
      </c>
      <c r="M519" s="5">
        <f t="shared" si="176"/>
        <v>3.4161490683229658</v>
      </c>
      <c r="N519" s="5">
        <f t="shared" si="177"/>
        <v>558.13333333333344</v>
      </c>
      <c r="S519" s="164">
        <f t="shared" si="174"/>
        <v>0</v>
      </c>
    </row>
    <row r="520" spans="1:19" ht="31.5" x14ac:dyDescent="0.25">
      <c r="A520" s="79">
        <v>60000072</v>
      </c>
      <c r="B520" s="59" t="s">
        <v>1189</v>
      </c>
      <c r="C520" s="62" t="s">
        <v>981</v>
      </c>
      <c r="D520" s="10">
        <f t="shared" si="178"/>
        <v>115</v>
      </c>
      <c r="E520" s="100">
        <f>VLOOKUP(A520,[1]Лист1!$A$2:$O$1343,14,0)</f>
        <v>138</v>
      </c>
      <c r="F520" s="100">
        <f t="shared" si="182"/>
        <v>120</v>
      </c>
      <c r="G520" s="112">
        <f t="shared" si="183"/>
        <v>143.52000000000001</v>
      </c>
      <c r="H520" s="113"/>
      <c r="I520" s="114">
        <f t="shared" si="180"/>
        <v>144</v>
      </c>
      <c r="J520" s="115">
        <f t="shared" si="184"/>
        <v>4.3478260869565162</v>
      </c>
      <c r="K520" s="97">
        <v>120</v>
      </c>
      <c r="L520" s="98">
        <f t="shared" si="175"/>
        <v>144</v>
      </c>
      <c r="M520" s="5">
        <f t="shared" si="176"/>
        <v>4.3478260869565162</v>
      </c>
      <c r="N520" s="5">
        <f t="shared" si="177"/>
        <v>119.60000000000001</v>
      </c>
      <c r="S520" s="164">
        <f t="shared" si="174"/>
        <v>0</v>
      </c>
    </row>
    <row r="521" spans="1:19" x14ac:dyDescent="0.25">
      <c r="A521" s="79">
        <v>60000073</v>
      </c>
      <c r="B521" s="59" t="s">
        <v>1130</v>
      </c>
      <c r="C521" s="62" t="s">
        <v>981</v>
      </c>
      <c r="D521" s="10">
        <f t="shared" si="178"/>
        <v>479.16666666666669</v>
      </c>
      <c r="E521" s="100">
        <f>VLOOKUP(A521,[1]Лист1!$A$2:$O$1343,14,0)</f>
        <v>575</v>
      </c>
      <c r="F521" s="100">
        <f t="shared" si="182"/>
        <v>495</v>
      </c>
      <c r="G521" s="112">
        <f t="shared" si="183"/>
        <v>598</v>
      </c>
      <c r="H521" s="113"/>
      <c r="I521" s="114">
        <f t="shared" si="180"/>
        <v>594</v>
      </c>
      <c r="J521" s="115">
        <f t="shared" si="184"/>
        <v>3.3043478260869534</v>
      </c>
      <c r="K521" s="97">
        <v>495</v>
      </c>
      <c r="L521" s="98">
        <f t="shared" si="175"/>
        <v>594</v>
      </c>
      <c r="M521" s="5">
        <f t="shared" si="176"/>
        <v>3.3043478260869534</v>
      </c>
      <c r="N521" s="5">
        <f t="shared" si="177"/>
        <v>498.33333333333337</v>
      </c>
      <c r="S521" s="164">
        <f t="shared" si="174"/>
        <v>0</v>
      </c>
    </row>
    <row r="522" spans="1:19" ht="47.25" x14ac:dyDescent="0.25">
      <c r="A522" s="79">
        <v>60000074</v>
      </c>
      <c r="B522" s="59" t="s">
        <v>1190</v>
      </c>
      <c r="C522" s="62" t="s">
        <v>981</v>
      </c>
      <c r="D522" s="10">
        <f t="shared" si="178"/>
        <v>719.16666666666674</v>
      </c>
      <c r="E522" s="100">
        <f>VLOOKUP(A522,[1]Лист1!$A$2:$O$1343,14,0)</f>
        <v>863</v>
      </c>
      <c r="F522" s="100">
        <f t="shared" si="182"/>
        <v>745</v>
      </c>
      <c r="G522" s="112">
        <f t="shared" si="183"/>
        <v>897.52</v>
      </c>
      <c r="H522" s="113"/>
      <c r="I522" s="114">
        <f t="shared" si="180"/>
        <v>894</v>
      </c>
      <c r="J522" s="115">
        <f t="shared" si="184"/>
        <v>3.5921205098493658</v>
      </c>
      <c r="K522" s="97">
        <v>745</v>
      </c>
      <c r="L522" s="98">
        <f t="shared" si="175"/>
        <v>894</v>
      </c>
      <c r="M522" s="5">
        <f t="shared" si="176"/>
        <v>3.5921205098493658</v>
      </c>
      <c r="N522" s="5">
        <f t="shared" si="177"/>
        <v>747.93333333333339</v>
      </c>
      <c r="S522" s="164">
        <f t="shared" si="174"/>
        <v>0</v>
      </c>
    </row>
    <row r="523" spans="1:19" x14ac:dyDescent="0.25">
      <c r="A523" s="79">
        <v>60000075</v>
      </c>
      <c r="B523" s="59" t="s">
        <v>1191</v>
      </c>
      <c r="C523" s="63" t="s">
        <v>981</v>
      </c>
      <c r="D523" s="10">
        <f t="shared" si="178"/>
        <v>953.33333333333337</v>
      </c>
      <c r="E523" s="100">
        <f>VLOOKUP(A523,[1]Лист1!$A$2:$O$1343,14,0)</f>
        <v>1144</v>
      </c>
      <c r="F523" s="100">
        <f t="shared" si="182"/>
        <v>990</v>
      </c>
      <c r="G523" s="112">
        <f t="shared" si="183"/>
        <v>1189.76</v>
      </c>
      <c r="H523" s="113"/>
      <c r="I523" s="114">
        <f t="shared" si="180"/>
        <v>1188</v>
      </c>
      <c r="J523" s="115">
        <f t="shared" si="184"/>
        <v>3.8461538461538538</v>
      </c>
      <c r="K523" s="97">
        <v>990</v>
      </c>
      <c r="L523" s="98">
        <f t="shared" si="175"/>
        <v>1188</v>
      </c>
      <c r="M523" s="5">
        <f t="shared" si="176"/>
        <v>3.8461538461538538</v>
      </c>
      <c r="N523" s="5">
        <f t="shared" si="177"/>
        <v>991.4666666666667</v>
      </c>
      <c r="S523" s="164">
        <f t="shared" si="174"/>
        <v>0</v>
      </c>
    </row>
    <row r="524" spans="1:19" ht="47.25" x14ac:dyDescent="0.25">
      <c r="A524" s="79">
        <v>60000149</v>
      </c>
      <c r="B524" s="59" t="s">
        <v>1347</v>
      </c>
      <c r="C524" s="63" t="s">
        <v>981</v>
      </c>
      <c r="D524" s="10">
        <v>1415</v>
      </c>
      <c r="E524" s="100">
        <v>1698</v>
      </c>
      <c r="F524" s="100">
        <f t="shared" si="182"/>
        <v>1470</v>
      </c>
      <c r="G524" s="112">
        <f t="shared" si="183"/>
        <v>1765.92</v>
      </c>
      <c r="H524" s="113"/>
      <c r="I524" s="114">
        <f t="shared" si="180"/>
        <v>1764</v>
      </c>
      <c r="J524" s="115">
        <f t="shared" si="184"/>
        <v>3.8869257950530027</v>
      </c>
      <c r="K524" s="97">
        <v>1470</v>
      </c>
      <c r="L524" s="98">
        <f t="shared" si="175"/>
        <v>1764</v>
      </c>
      <c r="M524" s="5">
        <f t="shared" si="176"/>
        <v>3.8869257950530027</v>
      </c>
      <c r="N524" s="5">
        <f t="shared" si="177"/>
        <v>1471.6000000000001</v>
      </c>
      <c r="S524" s="164">
        <f t="shared" si="174"/>
        <v>0</v>
      </c>
    </row>
    <row r="525" spans="1:19" ht="47.25" x14ac:dyDescent="0.25">
      <c r="A525" s="203">
        <v>60000150</v>
      </c>
      <c r="B525" s="204" t="s">
        <v>1348</v>
      </c>
      <c r="C525" s="205" t="s">
        <v>981</v>
      </c>
      <c r="D525" s="188">
        <v>1000</v>
      </c>
      <c r="E525" s="189">
        <v>1200</v>
      </c>
      <c r="F525" s="189">
        <f t="shared" si="182"/>
        <v>1040</v>
      </c>
      <c r="G525" s="190">
        <f t="shared" si="183"/>
        <v>1248</v>
      </c>
      <c r="H525" s="191"/>
      <c r="I525" s="192">
        <f t="shared" si="180"/>
        <v>1248</v>
      </c>
      <c r="J525" s="115">
        <f t="shared" si="184"/>
        <v>4</v>
      </c>
      <c r="K525" s="97">
        <v>1040</v>
      </c>
      <c r="L525" s="98">
        <f t="shared" si="175"/>
        <v>1248</v>
      </c>
      <c r="M525" s="5">
        <f t="shared" si="176"/>
        <v>4</v>
      </c>
      <c r="N525" s="5">
        <f t="shared" si="177"/>
        <v>1040</v>
      </c>
      <c r="S525" s="164">
        <f t="shared" si="174"/>
        <v>0</v>
      </c>
    </row>
    <row r="526" spans="1:19" ht="64.5" x14ac:dyDescent="0.25">
      <c r="A526" s="269">
        <v>60000156</v>
      </c>
      <c r="B526" s="103" t="s">
        <v>1478</v>
      </c>
      <c r="C526" s="103" t="s">
        <v>1399</v>
      </c>
      <c r="D526" s="105">
        <v>10300</v>
      </c>
      <c r="E526" s="105">
        <v>12360</v>
      </c>
      <c r="F526" s="100">
        <v>10300</v>
      </c>
      <c r="G526" s="112"/>
      <c r="H526" s="113"/>
      <c r="I526" s="114">
        <f t="shared" si="180"/>
        <v>12360</v>
      </c>
      <c r="J526" s="115"/>
      <c r="K526" s="97"/>
      <c r="S526" s="164"/>
    </row>
    <row r="527" spans="1:19" ht="47.25" x14ac:dyDescent="0.25">
      <c r="A527" s="79" t="s">
        <v>1400</v>
      </c>
      <c r="B527" s="59" t="s">
        <v>1479</v>
      </c>
      <c r="C527" s="63" t="s">
        <v>1399</v>
      </c>
      <c r="D527" s="10"/>
      <c r="E527" s="100"/>
      <c r="F527" s="100">
        <v>10300</v>
      </c>
      <c r="G527" s="112"/>
      <c r="H527" s="113"/>
      <c r="I527" s="114">
        <f t="shared" si="180"/>
        <v>12360</v>
      </c>
      <c r="J527" s="115"/>
      <c r="K527" s="97"/>
      <c r="S527" s="164"/>
    </row>
    <row r="528" spans="1:19" ht="78.75" x14ac:dyDescent="0.25">
      <c r="A528" s="79" t="s">
        <v>1401</v>
      </c>
      <c r="B528" s="59" t="s">
        <v>1480</v>
      </c>
      <c r="C528" s="63" t="s">
        <v>1399</v>
      </c>
      <c r="D528" s="10"/>
      <c r="E528" s="100"/>
      <c r="F528" s="100">
        <v>4175</v>
      </c>
      <c r="G528" s="112"/>
      <c r="H528" s="113"/>
      <c r="I528" s="114">
        <f t="shared" si="180"/>
        <v>5010</v>
      </c>
      <c r="J528" s="115"/>
      <c r="K528" s="97"/>
      <c r="S528" s="164"/>
    </row>
    <row r="529" spans="1:19" ht="47.25" x14ac:dyDescent="0.25">
      <c r="A529" s="79" t="s">
        <v>1402</v>
      </c>
      <c r="B529" s="59" t="s">
        <v>1403</v>
      </c>
      <c r="C529" s="63" t="s">
        <v>1399</v>
      </c>
      <c r="D529" s="10">
        <v>510</v>
      </c>
      <c r="E529" s="100">
        <v>612</v>
      </c>
      <c r="F529" s="100">
        <v>510</v>
      </c>
      <c r="G529" s="112"/>
      <c r="H529" s="113"/>
      <c r="I529" s="114">
        <f t="shared" si="180"/>
        <v>612</v>
      </c>
      <c r="J529" s="115"/>
      <c r="K529" s="97"/>
      <c r="S529" s="164"/>
    </row>
    <row r="530" spans="1:19" ht="47.25" x14ac:dyDescent="0.25">
      <c r="A530" s="79" t="s">
        <v>1404</v>
      </c>
      <c r="B530" s="59" t="s">
        <v>1405</v>
      </c>
      <c r="C530" s="63" t="s">
        <v>1399</v>
      </c>
      <c r="D530" s="10">
        <v>795</v>
      </c>
      <c r="E530" s="100">
        <v>954</v>
      </c>
      <c r="F530" s="100">
        <v>795</v>
      </c>
      <c r="G530" s="112"/>
      <c r="H530" s="113"/>
      <c r="I530" s="114">
        <f t="shared" si="180"/>
        <v>954</v>
      </c>
      <c r="J530" s="184"/>
      <c r="K530" s="97"/>
      <c r="S530" s="164"/>
    </row>
    <row r="531" spans="1:19" ht="47.25" x14ac:dyDescent="0.25">
      <c r="A531" s="79" t="s">
        <v>1406</v>
      </c>
      <c r="B531" s="59" t="s">
        <v>1407</v>
      </c>
      <c r="C531" s="63" t="s">
        <v>1399</v>
      </c>
      <c r="D531" s="10">
        <v>1070</v>
      </c>
      <c r="E531" s="100">
        <v>1284</v>
      </c>
      <c r="F531" s="100">
        <v>1070</v>
      </c>
      <c r="G531" s="112"/>
      <c r="H531" s="113"/>
      <c r="I531" s="114">
        <f t="shared" si="180"/>
        <v>1284</v>
      </c>
      <c r="J531" s="184"/>
      <c r="K531" s="97"/>
      <c r="S531" s="164"/>
    </row>
    <row r="532" spans="1:19" ht="47.25" x14ac:dyDescent="0.25">
      <c r="A532" s="79" t="s">
        <v>1408</v>
      </c>
      <c r="B532" s="59" t="s">
        <v>1409</v>
      </c>
      <c r="C532" s="63" t="s">
        <v>1399</v>
      </c>
      <c r="D532" s="10">
        <v>1080</v>
      </c>
      <c r="E532" s="100">
        <v>1296</v>
      </c>
      <c r="F532" s="100">
        <v>1080</v>
      </c>
      <c r="G532" s="112"/>
      <c r="H532" s="113"/>
      <c r="I532" s="114">
        <f t="shared" si="180"/>
        <v>1296</v>
      </c>
      <c r="J532" s="184"/>
      <c r="K532" s="97"/>
      <c r="S532" s="164"/>
    </row>
    <row r="533" spans="1:19" ht="63" x14ac:dyDescent="0.25">
      <c r="A533" s="79" t="s">
        <v>1410</v>
      </c>
      <c r="B533" s="59" t="s">
        <v>1411</v>
      </c>
      <c r="C533" s="63" t="s">
        <v>1399</v>
      </c>
      <c r="D533" s="10">
        <v>665</v>
      </c>
      <c r="E533" s="100">
        <v>798</v>
      </c>
      <c r="F533" s="100">
        <v>665</v>
      </c>
      <c r="G533" s="112"/>
      <c r="H533" s="113"/>
      <c r="I533" s="114">
        <f t="shared" si="180"/>
        <v>798</v>
      </c>
      <c r="J533" s="184"/>
      <c r="K533" s="97"/>
      <c r="S533" s="164"/>
    </row>
    <row r="534" spans="1:19" ht="47.25" x14ac:dyDescent="0.25">
      <c r="A534" s="79" t="s">
        <v>1412</v>
      </c>
      <c r="B534" s="59" t="s">
        <v>1413</v>
      </c>
      <c r="C534" s="63" t="s">
        <v>1399</v>
      </c>
      <c r="D534" s="10">
        <v>785</v>
      </c>
      <c r="E534" s="100">
        <v>942</v>
      </c>
      <c r="F534" s="100">
        <v>785</v>
      </c>
      <c r="G534" s="112"/>
      <c r="H534" s="113"/>
      <c r="I534" s="114">
        <f t="shared" si="180"/>
        <v>942</v>
      </c>
      <c r="J534" s="184"/>
      <c r="K534" s="97"/>
      <c r="S534" s="164"/>
    </row>
    <row r="535" spans="1:19" ht="47.25" x14ac:dyDescent="0.25">
      <c r="A535" s="79" t="s">
        <v>1414</v>
      </c>
      <c r="B535" s="59" t="s">
        <v>1415</v>
      </c>
      <c r="C535" s="63" t="s">
        <v>1399</v>
      </c>
      <c r="D535" s="10">
        <v>895</v>
      </c>
      <c r="E535" s="100">
        <v>1074</v>
      </c>
      <c r="F535" s="100">
        <v>895</v>
      </c>
      <c r="G535" s="112"/>
      <c r="H535" s="113"/>
      <c r="I535" s="114">
        <f t="shared" si="180"/>
        <v>1074</v>
      </c>
      <c r="J535" s="184"/>
      <c r="K535" s="97"/>
      <c r="S535" s="164"/>
    </row>
    <row r="536" spans="1:19" ht="47.25" x14ac:dyDescent="0.25">
      <c r="A536" s="79" t="s">
        <v>1416</v>
      </c>
      <c r="B536" s="59" t="s">
        <v>1417</v>
      </c>
      <c r="C536" s="63" t="s">
        <v>1399</v>
      </c>
      <c r="D536" s="10">
        <v>2150</v>
      </c>
      <c r="E536" s="100">
        <v>2580</v>
      </c>
      <c r="F536" s="100">
        <v>2150</v>
      </c>
      <c r="G536" s="112"/>
      <c r="H536" s="113"/>
      <c r="I536" s="114">
        <f t="shared" si="180"/>
        <v>2580</v>
      </c>
      <c r="J536" s="184"/>
      <c r="K536" s="97"/>
      <c r="S536" s="164"/>
    </row>
    <row r="537" spans="1:19" ht="47.25" x14ac:dyDescent="0.25">
      <c r="A537" s="79" t="s">
        <v>1418</v>
      </c>
      <c r="B537" s="59" t="s">
        <v>1425</v>
      </c>
      <c r="C537" s="63" t="s">
        <v>1399</v>
      </c>
      <c r="D537" s="10">
        <v>1160</v>
      </c>
      <c r="E537" s="100">
        <v>1392</v>
      </c>
      <c r="F537" s="100">
        <v>1160</v>
      </c>
      <c r="G537" s="112"/>
      <c r="H537" s="113"/>
      <c r="I537" s="114">
        <f t="shared" ref="I537:I542" si="185">F537*1.2</f>
        <v>1392</v>
      </c>
      <c r="J537" s="184"/>
      <c r="K537" s="97"/>
      <c r="S537" s="164"/>
    </row>
    <row r="538" spans="1:19" ht="47.25" x14ac:dyDescent="0.25">
      <c r="A538" s="79" t="s">
        <v>1419</v>
      </c>
      <c r="B538" s="59" t="s">
        <v>1426</v>
      </c>
      <c r="C538" s="63" t="s">
        <v>1399</v>
      </c>
      <c r="D538" s="10">
        <v>525</v>
      </c>
      <c r="E538" s="100">
        <v>630</v>
      </c>
      <c r="F538" s="100">
        <v>525</v>
      </c>
      <c r="G538" s="112"/>
      <c r="H538" s="113"/>
      <c r="I538" s="114">
        <f t="shared" si="185"/>
        <v>630</v>
      </c>
      <c r="J538" s="184"/>
      <c r="K538" s="97"/>
      <c r="S538" s="164"/>
    </row>
    <row r="539" spans="1:19" ht="47.25" x14ac:dyDescent="0.25">
      <c r="A539" s="79" t="s">
        <v>1420</v>
      </c>
      <c r="B539" s="59" t="s">
        <v>1421</v>
      </c>
      <c r="C539" s="63" t="s">
        <v>1399</v>
      </c>
      <c r="D539" s="10">
        <v>810</v>
      </c>
      <c r="E539" s="100">
        <v>972</v>
      </c>
      <c r="F539" s="100">
        <v>810</v>
      </c>
      <c r="G539" s="112"/>
      <c r="H539" s="113"/>
      <c r="I539" s="114">
        <f t="shared" si="185"/>
        <v>972</v>
      </c>
      <c r="J539" s="184"/>
      <c r="K539" s="97"/>
      <c r="S539" s="164"/>
    </row>
    <row r="540" spans="1:19" ht="63" x14ac:dyDescent="0.25">
      <c r="A540" s="79" t="s">
        <v>1422</v>
      </c>
      <c r="B540" s="59" t="s">
        <v>1423</v>
      </c>
      <c r="C540" s="63" t="s">
        <v>1399</v>
      </c>
      <c r="D540" s="10">
        <v>800</v>
      </c>
      <c r="E540" s="100">
        <v>960</v>
      </c>
      <c r="F540" s="100">
        <v>800</v>
      </c>
      <c r="G540" s="112"/>
      <c r="H540" s="113"/>
      <c r="I540" s="114">
        <f t="shared" si="185"/>
        <v>960</v>
      </c>
      <c r="J540" s="184"/>
      <c r="K540" s="97"/>
      <c r="S540" s="164"/>
    </row>
    <row r="541" spans="1:19" ht="63" x14ac:dyDescent="0.25">
      <c r="A541" s="79" t="s">
        <v>1424</v>
      </c>
      <c r="B541" s="59" t="s">
        <v>1427</v>
      </c>
      <c r="C541" s="63" t="s">
        <v>1399</v>
      </c>
      <c r="D541" s="10">
        <v>1020</v>
      </c>
      <c r="E541" s="100">
        <v>1224</v>
      </c>
      <c r="F541" s="100">
        <v>1020</v>
      </c>
      <c r="G541" s="112"/>
      <c r="H541" s="113"/>
      <c r="I541" s="114">
        <f t="shared" si="185"/>
        <v>1224</v>
      </c>
      <c r="J541" s="184"/>
      <c r="K541" s="97"/>
      <c r="S541" s="164"/>
    </row>
    <row r="542" spans="1:19" ht="47.25" x14ac:dyDescent="0.25">
      <c r="A542" s="79" t="s">
        <v>1428</v>
      </c>
      <c r="B542" s="59" t="s">
        <v>1429</v>
      </c>
      <c r="C542" s="63" t="s">
        <v>1399</v>
      </c>
      <c r="D542" s="10"/>
      <c r="E542" s="100"/>
      <c r="F542" s="100">
        <v>800</v>
      </c>
      <c r="G542" s="112"/>
      <c r="H542" s="113"/>
      <c r="I542" s="114">
        <f t="shared" si="185"/>
        <v>960</v>
      </c>
      <c r="J542" s="115"/>
      <c r="K542" s="97"/>
      <c r="S542" s="164"/>
    </row>
    <row r="543" spans="1:19" ht="63" x14ac:dyDescent="0.25">
      <c r="A543" s="79" t="s">
        <v>1430</v>
      </c>
      <c r="B543" s="59" t="s">
        <v>1431</v>
      </c>
      <c r="C543" s="63" t="s">
        <v>1399</v>
      </c>
      <c r="D543" s="10"/>
      <c r="E543" s="100"/>
      <c r="F543" s="100">
        <v>925</v>
      </c>
      <c r="G543" s="112"/>
      <c r="H543" s="113"/>
      <c r="I543" s="114">
        <f t="shared" ref="I543:I593" si="186">F543*1.2</f>
        <v>1110</v>
      </c>
      <c r="J543" s="115"/>
      <c r="K543" s="97"/>
      <c r="S543" s="164"/>
    </row>
    <row r="544" spans="1:19" ht="63" x14ac:dyDescent="0.25">
      <c r="A544" s="79" t="s">
        <v>1432</v>
      </c>
      <c r="B544" s="59" t="s">
        <v>1433</v>
      </c>
      <c r="C544" s="63" t="s">
        <v>1399</v>
      </c>
      <c r="D544" s="10"/>
      <c r="E544" s="100"/>
      <c r="F544" s="100">
        <v>5170</v>
      </c>
      <c r="G544" s="112"/>
      <c r="H544" s="113"/>
      <c r="I544" s="114">
        <f t="shared" si="186"/>
        <v>6204</v>
      </c>
      <c r="J544" s="115"/>
      <c r="K544" s="97"/>
      <c r="S544" s="164"/>
    </row>
    <row r="545" spans="1:19" ht="63" x14ac:dyDescent="0.25">
      <c r="A545" s="79" t="s">
        <v>1434</v>
      </c>
      <c r="B545" s="59" t="s">
        <v>1481</v>
      </c>
      <c r="C545" s="63" t="s">
        <v>1399</v>
      </c>
      <c r="D545" s="10"/>
      <c r="E545" s="100"/>
      <c r="F545" s="100">
        <v>4455</v>
      </c>
      <c r="G545" s="112"/>
      <c r="H545" s="113"/>
      <c r="I545" s="114">
        <f t="shared" si="186"/>
        <v>5346</v>
      </c>
      <c r="J545" s="115"/>
      <c r="K545" s="97"/>
      <c r="S545" s="164"/>
    </row>
    <row r="546" spans="1:19" ht="78.75" x14ac:dyDescent="0.25">
      <c r="A546" s="79">
        <v>60000176</v>
      </c>
      <c r="B546" s="59" t="s">
        <v>1482</v>
      </c>
      <c r="C546" s="63" t="s">
        <v>1399</v>
      </c>
      <c r="D546" s="10"/>
      <c r="E546" s="100"/>
      <c r="F546" s="100">
        <v>4750</v>
      </c>
      <c r="G546" s="112"/>
      <c r="H546" s="113"/>
      <c r="I546" s="114">
        <f t="shared" si="186"/>
        <v>5700</v>
      </c>
      <c r="J546" s="115"/>
      <c r="K546" s="97"/>
      <c r="S546" s="164"/>
    </row>
    <row r="547" spans="1:19" ht="63" x14ac:dyDescent="0.25">
      <c r="A547" s="79" t="s">
        <v>1435</v>
      </c>
      <c r="B547" s="59" t="s">
        <v>1483</v>
      </c>
      <c r="C547" s="63" t="s">
        <v>1399</v>
      </c>
      <c r="D547" s="10"/>
      <c r="E547" s="100"/>
      <c r="F547" s="100">
        <v>5315</v>
      </c>
      <c r="G547" s="112"/>
      <c r="H547" s="113"/>
      <c r="I547" s="114">
        <f t="shared" si="186"/>
        <v>6378</v>
      </c>
      <c r="J547" s="115"/>
      <c r="K547" s="97"/>
      <c r="S547" s="164"/>
    </row>
    <row r="548" spans="1:19" ht="63" x14ac:dyDescent="0.25">
      <c r="A548" s="79" t="s">
        <v>1436</v>
      </c>
      <c r="B548" s="59" t="s">
        <v>1484</v>
      </c>
      <c r="C548" s="63" t="s">
        <v>1399</v>
      </c>
      <c r="D548" s="10"/>
      <c r="E548" s="100"/>
      <c r="F548" s="100">
        <v>4530</v>
      </c>
      <c r="G548" s="112"/>
      <c r="H548" s="113"/>
      <c r="I548" s="114">
        <f t="shared" si="186"/>
        <v>5436</v>
      </c>
      <c r="J548" s="115"/>
      <c r="K548" s="97"/>
      <c r="S548" s="164"/>
    </row>
    <row r="549" spans="1:19" ht="63" x14ac:dyDescent="0.25">
      <c r="A549" s="79" t="s">
        <v>1437</v>
      </c>
      <c r="B549" s="59" t="s">
        <v>1485</v>
      </c>
      <c r="C549" s="63" t="s">
        <v>1399</v>
      </c>
      <c r="D549" s="10"/>
      <c r="E549" s="100"/>
      <c r="F549" s="100">
        <v>5250</v>
      </c>
      <c r="G549" s="112"/>
      <c r="H549" s="113"/>
      <c r="I549" s="114">
        <f t="shared" si="186"/>
        <v>6300</v>
      </c>
      <c r="J549" s="115"/>
      <c r="K549" s="97"/>
      <c r="S549" s="164"/>
    </row>
    <row r="550" spans="1:19" ht="63" x14ac:dyDescent="0.25">
      <c r="A550" s="79" t="s">
        <v>1438</v>
      </c>
      <c r="B550" s="59" t="s">
        <v>1486</v>
      </c>
      <c r="C550" s="63" t="s">
        <v>1399</v>
      </c>
      <c r="D550" s="10"/>
      <c r="E550" s="100"/>
      <c r="F550" s="100">
        <v>4830</v>
      </c>
      <c r="G550" s="112"/>
      <c r="H550" s="113"/>
      <c r="I550" s="114">
        <f t="shared" si="186"/>
        <v>5796</v>
      </c>
      <c r="J550" s="115"/>
      <c r="K550" s="97"/>
      <c r="S550" s="164"/>
    </row>
    <row r="551" spans="1:19" ht="63" x14ac:dyDescent="0.25">
      <c r="A551" s="79" t="s">
        <v>1439</v>
      </c>
      <c r="B551" s="59" t="s">
        <v>1487</v>
      </c>
      <c r="C551" s="63" t="s">
        <v>1399</v>
      </c>
      <c r="D551" s="10"/>
      <c r="E551" s="100"/>
      <c r="F551" s="100">
        <v>5170</v>
      </c>
      <c r="G551" s="112"/>
      <c r="H551" s="113"/>
      <c r="I551" s="114">
        <f t="shared" si="186"/>
        <v>6204</v>
      </c>
      <c r="J551" s="115"/>
      <c r="K551" s="97"/>
      <c r="S551" s="164"/>
    </row>
    <row r="552" spans="1:19" ht="78.75" x14ac:dyDescent="0.25">
      <c r="A552" s="79" t="s">
        <v>1440</v>
      </c>
      <c r="B552" s="59" t="s">
        <v>1488</v>
      </c>
      <c r="C552" s="63" t="s">
        <v>1399</v>
      </c>
      <c r="D552" s="10"/>
      <c r="E552" s="100"/>
      <c r="F552" s="100">
        <v>4785</v>
      </c>
      <c r="G552" s="112"/>
      <c r="H552" s="113"/>
      <c r="I552" s="114">
        <f t="shared" si="186"/>
        <v>5742</v>
      </c>
      <c r="J552" s="115"/>
      <c r="K552" s="97"/>
      <c r="S552" s="164"/>
    </row>
    <row r="553" spans="1:19" ht="31.5" x14ac:dyDescent="0.25">
      <c r="A553" s="79" t="s">
        <v>1441</v>
      </c>
      <c r="B553" s="59" t="s">
        <v>1442</v>
      </c>
      <c r="C553" s="63" t="s">
        <v>1399</v>
      </c>
      <c r="D553" s="10"/>
      <c r="E553" s="100"/>
      <c r="F553" s="100">
        <v>1445</v>
      </c>
      <c r="G553" s="112"/>
      <c r="H553" s="113"/>
      <c r="I553" s="114">
        <f t="shared" si="186"/>
        <v>1734</v>
      </c>
      <c r="J553" s="115"/>
      <c r="K553" s="97"/>
      <c r="S553" s="164"/>
    </row>
    <row r="554" spans="1:19" ht="47.25" x14ac:dyDescent="0.25">
      <c r="A554" s="79" t="s">
        <v>1443</v>
      </c>
      <c r="B554" s="59" t="s">
        <v>1444</v>
      </c>
      <c r="C554" s="63" t="s">
        <v>1399</v>
      </c>
      <c r="D554" s="10"/>
      <c r="E554" s="100"/>
      <c r="F554" s="100">
        <v>370</v>
      </c>
      <c r="G554" s="112"/>
      <c r="H554" s="113"/>
      <c r="I554" s="114">
        <f t="shared" si="186"/>
        <v>444</v>
      </c>
      <c r="J554" s="115"/>
      <c r="K554" s="97"/>
      <c r="S554" s="164"/>
    </row>
    <row r="555" spans="1:19" ht="47.25" x14ac:dyDescent="0.25">
      <c r="A555" s="79" t="s">
        <v>1445</v>
      </c>
      <c r="B555" s="59" t="s">
        <v>1446</v>
      </c>
      <c r="C555" s="63" t="s">
        <v>1399</v>
      </c>
      <c r="D555" s="10"/>
      <c r="E555" s="100"/>
      <c r="F555" s="100">
        <v>600</v>
      </c>
      <c r="G555" s="112"/>
      <c r="H555" s="113"/>
      <c r="I555" s="114">
        <f t="shared" si="186"/>
        <v>720</v>
      </c>
      <c r="J555" s="115"/>
      <c r="K555" s="97"/>
      <c r="S555" s="164"/>
    </row>
    <row r="556" spans="1:19" ht="47.25" x14ac:dyDescent="0.25">
      <c r="A556" s="79" t="s">
        <v>1447</v>
      </c>
      <c r="B556" s="59" t="s">
        <v>1448</v>
      </c>
      <c r="C556" s="63" t="s">
        <v>1399</v>
      </c>
      <c r="D556" s="10"/>
      <c r="E556" s="100"/>
      <c r="F556" s="100">
        <v>855</v>
      </c>
      <c r="G556" s="112"/>
      <c r="H556" s="113"/>
      <c r="I556" s="114">
        <f t="shared" si="186"/>
        <v>1026</v>
      </c>
      <c r="J556" s="115"/>
      <c r="K556" s="97"/>
      <c r="S556" s="164"/>
    </row>
    <row r="557" spans="1:19" ht="47.25" x14ac:dyDescent="0.25">
      <c r="A557" s="79">
        <v>60000187</v>
      </c>
      <c r="B557" s="59" t="s">
        <v>1449</v>
      </c>
      <c r="C557" s="63" t="s">
        <v>1399</v>
      </c>
      <c r="D557" s="10"/>
      <c r="E557" s="100"/>
      <c r="F557" s="100">
        <v>520</v>
      </c>
      <c r="G557" s="112"/>
      <c r="H557" s="113"/>
      <c r="I557" s="114">
        <f t="shared" si="186"/>
        <v>624</v>
      </c>
      <c r="J557" s="115"/>
      <c r="K557" s="97"/>
      <c r="S557" s="164"/>
    </row>
    <row r="558" spans="1:19" ht="78.75" x14ac:dyDescent="0.25">
      <c r="A558" s="79" t="s">
        <v>1450</v>
      </c>
      <c r="B558" s="59" t="s">
        <v>1451</v>
      </c>
      <c r="C558" s="63" t="s">
        <v>1399</v>
      </c>
      <c r="D558" s="10"/>
      <c r="E558" s="100"/>
      <c r="F558" s="100">
        <v>1010</v>
      </c>
      <c r="G558" s="112"/>
      <c r="H558" s="113"/>
      <c r="I558" s="114">
        <f t="shared" si="186"/>
        <v>1212</v>
      </c>
      <c r="J558" s="115"/>
      <c r="K558" s="97"/>
      <c r="S558" s="164"/>
    </row>
    <row r="559" spans="1:19" ht="47.25" x14ac:dyDescent="0.25">
      <c r="A559" s="79" t="s">
        <v>1452</v>
      </c>
      <c r="B559" s="59" t="s">
        <v>1453</v>
      </c>
      <c r="C559" s="63" t="s">
        <v>1399</v>
      </c>
      <c r="D559" s="10"/>
      <c r="E559" s="100"/>
      <c r="F559" s="100">
        <v>1065</v>
      </c>
      <c r="G559" s="112"/>
      <c r="H559" s="113"/>
      <c r="I559" s="114">
        <f t="shared" si="186"/>
        <v>1278</v>
      </c>
      <c r="J559" s="115"/>
      <c r="K559" s="97"/>
      <c r="S559" s="164"/>
    </row>
    <row r="560" spans="1:19" ht="31.5" x14ac:dyDescent="0.25">
      <c r="A560" s="79" t="s">
        <v>1454</v>
      </c>
      <c r="B560" s="59" t="s">
        <v>1455</v>
      </c>
      <c r="C560" s="63" t="s">
        <v>1399</v>
      </c>
      <c r="D560" s="10"/>
      <c r="E560" s="100"/>
      <c r="F560" s="100">
        <v>60</v>
      </c>
      <c r="G560" s="112"/>
      <c r="H560" s="113"/>
      <c r="I560" s="114">
        <f t="shared" si="186"/>
        <v>72</v>
      </c>
      <c r="J560" s="115"/>
      <c r="K560" s="97"/>
      <c r="S560" s="164"/>
    </row>
    <row r="561" spans="1:998" ht="47.25" x14ac:dyDescent="0.25">
      <c r="A561" s="79" t="s">
        <v>1456</v>
      </c>
      <c r="B561" s="59" t="s">
        <v>1457</v>
      </c>
      <c r="C561" s="63" t="s">
        <v>1399</v>
      </c>
      <c r="D561" s="10"/>
      <c r="E561" s="100"/>
      <c r="F561" s="100">
        <v>705</v>
      </c>
      <c r="G561" s="112"/>
      <c r="H561" s="113"/>
      <c r="I561" s="114">
        <f t="shared" si="186"/>
        <v>846</v>
      </c>
      <c r="J561" s="115"/>
      <c r="K561" s="97"/>
      <c r="S561" s="164"/>
    </row>
    <row r="562" spans="1:998" ht="47.25" x14ac:dyDescent="0.25">
      <c r="A562" s="79" t="s">
        <v>1458</v>
      </c>
      <c r="B562" s="59" t="s">
        <v>1459</v>
      </c>
      <c r="C562" s="63" t="s">
        <v>1399</v>
      </c>
      <c r="D562" s="10"/>
      <c r="E562" s="100"/>
      <c r="F562" s="100">
        <v>710</v>
      </c>
      <c r="G562" s="112"/>
      <c r="H562" s="113"/>
      <c r="I562" s="114">
        <f t="shared" si="186"/>
        <v>852</v>
      </c>
      <c r="J562" s="115"/>
      <c r="K562" s="97"/>
      <c r="S562" s="164"/>
    </row>
    <row r="563" spans="1:998" ht="47.25" x14ac:dyDescent="0.25">
      <c r="A563" s="79" t="s">
        <v>1460</v>
      </c>
      <c r="B563" s="59" t="s">
        <v>1461</v>
      </c>
      <c r="C563" s="63" t="s">
        <v>1399</v>
      </c>
      <c r="D563" s="10"/>
      <c r="E563" s="100"/>
      <c r="F563" s="100">
        <v>860</v>
      </c>
      <c r="G563" s="112"/>
      <c r="H563" s="113"/>
      <c r="I563" s="114">
        <f t="shared" si="186"/>
        <v>1032</v>
      </c>
      <c r="J563" s="115"/>
      <c r="K563" s="97"/>
      <c r="S563" s="164"/>
    </row>
    <row r="564" spans="1:998" ht="47.25" x14ac:dyDescent="0.25">
      <c r="A564" s="79" t="s">
        <v>1462</v>
      </c>
      <c r="B564" s="59" t="s">
        <v>1463</v>
      </c>
      <c r="C564" s="63" t="s">
        <v>1399</v>
      </c>
      <c r="D564" s="10"/>
      <c r="E564" s="100"/>
      <c r="F564" s="100">
        <v>650</v>
      </c>
      <c r="G564" s="112"/>
      <c r="H564" s="113"/>
      <c r="I564" s="114">
        <f t="shared" si="186"/>
        <v>780</v>
      </c>
      <c r="J564" s="115"/>
      <c r="K564" s="97"/>
      <c r="S564" s="164"/>
    </row>
    <row r="565" spans="1:998" ht="47.25" x14ac:dyDescent="0.25">
      <c r="A565" s="79" t="s">
        <v>1464</v>
      </c>
      <c r="B565" s="59" t="s">
        <v>1465</v>
      </c>
      <c r="C565" s="63" t="s">
        <v>1399</v>
      </c>
      <c r="D565" s="10"/>
      <c r="E565" s="100"/>
      <c r="F565" s="100">
        <v>520</v>
      </c>
      <c r="G565" s="112"/>
      <c r="H565" s="113"/>
      <c r="I565" s="114">
        <f t="shared" si="186"/>
        <v>624</v>
      </c>
      <c r="J565" s="115"/>
      <c r="K565" s="97"/>
      <c r="S565" s="164"/>
    </row>
    <row r="566" spans="1:998" ht="63" x14ac:dyDescent="0.25">
      <c r="A566" s="79" t="s">
        <v>1466</v>
      </c>
      <c r="B566" s="59" t="s">
        <v>1467</v>
      </c>
      <c r="C566" s="63" t="s">
        <v>1399</v>
      </c>
      <c r="D566" s="10"/>
      <c r="E566" s="100"/>
      <c r="F566" s="100">
        <v>745</v>
      </c>
      <c r="G566" s="112"/>
      <c r="H566" s="113"/>
      <c r="I566" s="114">
        <f t="shared" si="186"/>
        <v>894</v>
      </c>
      <c r="J566" s="115"/>
      <c r="K566" s="97"/>
      <c r="S566" s="164"/>
    </row>
    <row r="567" spans="1:998" ht="31.5" x14ac:dyDescent="0.25">
      <c r="A567" s="79" t="s">
        <v>1468</v>
      </c>
      <c r="B567" s="59" t="s">
        <v>1469</v>
      </c>
      <c r="C567" s="63" t="s">
        <v>1399</v>
      </c>
      <c r="D567" s="10"/>
      <c r="E567" s="100"/>
      <c r="F567" s="100">
        <v>1120</v>
      </c>
      <c r="G567" s="112"/>
      <c r="H567" s="113"/>
      <c r="I567" s="114">
        <f t="shared" si="186"/>
        <v>1344</v>
      </c>
      <c r="J567" s="115"/>
      <c r="K567" s="97"/>
      <c r="S567" s="164"/>
    </row>
    <row r="568" spans="1:998" ht="31.5" x14ac:dyDescent="0.25">
      <c r="A568" s="79" t="s">
        <v>1470</v>
      </c>
      <c r="B568" s="59" t="s">
        <v>1471</v>
      </c>
      <c r="C568" s="63" t="s">
        <v>1399</v>
      </c>
      <c r="D568" s="10"/>
      <c r="E568" s="100"/>
      <c r="F568" s="100">
        <v>700</v>
      </c>
      <c r="G568" s="112"/>
      <c r="H568" s="113"/>
      <c r="I568" s="114">
        <f t="shared" si="186"/>
        <v>840</v>
      </c>
      <c r="J568" s="115"/>
      <c r="K568" s="97"/>
      <c r="S568" s="164"/>
    </row>
    <row r="569" spans="1:998" ht="47.25" x14ac:dyDescent="0.25">
      <c r="A569" s="79" t="s">
        <v>1472</v>
      </c>
      <c r="B569" s="59" t="s">
        <v>1473</v>
      </c>
      <c r="C569" s="63" t="s">
        <v>1399</v>
      </c>
      <c r="D569" s="10"/>
      <c r="E569" s="100"/>
      <c r="F569" s="100">
        <v>770</v>
      </c>
      <c r="G569" s="112"/>
      <c r="H569" s="113"/>
      <c r="I569" s="114">
        <f t="shared" si="186"/>
        <v>924</v>
      </c>
      <c r="J569" s="115"/>
      <c r="K569" s="97"/>
      <c r="S569" s="164"/>
    </row>
    <row r="570" spans="1:998" ht="31.5" x14ac:dyDescent="0.25">
      <c r="A570" s="79" t="s">
        <v>1474</v>
      </c>
      <c r="B570" s="59" t="s">
        <v>1475</v>
      </c>
      <c r="C570" s="63" t="s">
        <v>1399</v>
      </c>
      <c r="D570" s="10"/>
      <c r="E570" s="100"/>
      <c r="F570" s="100">
        <v>680</v>
      </c>
      <c r="G570" s="112"/>
      <c r="H570" s="113"/>
      <c r="I570" s="114">
        <f t="shared" si="186"/>
        <v>816</v>
      </c>
      <c r="J570" s="115"/>
      <c r="K570" s="97"/>
      <c r="S570" s="164"/>
    </row>
    <row r="571" spans="1:998" ht="31.5" x14ac:dyDescent="0.25">
      <c r="A571" s="79" t="s">
        <v>1476</v>
      </c>
      <c r="B571" s="59" t="s">
        <v>1477</v>
      </c>
      <c r="C571" s="63" t="s">
        <v>1399</v>
      </c>
      <c r="D571" s="10"/>
      <c r="E571" s="100"/>
      <c r="F571" s="100">
        <v>220</v>
      </c>
      <c r="G571" s="112"/>
      <c r="H571" s="113"/>
      <c r="I571" s="114">
        <f t="shared" si="186"/>
        <v>264</v>
      </c>
      <c r="J571" s="115"/>
      <c r="K571" s="97"/>
      <c r="S571" s="164"/>
    </row>
    <row r="572" spans="1:998" ht="63" x14ac:dyDescent="0.25">
      <c r="A572" s="79">
        <v>60000697</v>
      </c>
      <c r="B572" s="59" t="s">
        <v>1489</v>
      </c>
      <c r="C572" s="63" t="s">
        <v>1399</v>
      </c>
      <c r="D572" s="100">
        <v>7846</v>
      </c>
      <c r="E572" s="114">
        <f t="shared" ref="E572:E593" si="187">D572*1.2</f>
        <v>9415.1999999999989</v>
      </c>
      <c r="F572" s="100">
        <v>7846</v>
      </c>
      <c r="G572" s="114">
        <f t="shared" ref="G572:G593" si="188">F572*1.2</f>
        <v>9415.1999999999989</v>
      </c>
      <c r="H572" s="155"/>
      <c r="I572" s="114">
        <f t="shared" si="186"/>
        <v>9415.1999999999989</v>
      </c>
      <c r="L572" s="5"/>
      <c r="AKZ572"/>
      <c r="ALA572"/>
      <c r="ALB572"/>
      <c r="ALC572"/>
      <c r="ALD572"/>
      <c r="ALE572"/>
      <c r="ALF572"/>
      <c r="ALG572"/>
      <c r="ALH572"/>
      <c r="ALI572"/>
      <c r="ALJ572"/>
    </row>
    <row r="573" spans="1:998" ht="63" x14ac:dyDescent="0.25">
      <c r="A573" s="79">
        <v>60000698</v>
      </c>
      <c r="B573" s="59" t="s">
        <v>1490</v>
      </c>
      <c r="C573" s="63" t="s">
        <v>1399</v>
      </c>
      <c r="D573" s="100">
        <v>6375</v>
      </c>
      <c r="E573" s="114">
        <f t="shared" si="187"/>
        <v>7650</v>
      </c>
      <c r="F573" s="100">
        <v>6375</v>
      </c>
      <c r="G573" s="114">
        <f t="shared" si="188"/>
        <v>7650</v>
      </c>
      <c r="H573" s="155"/>
      <c r="I573" s="114">
        <f t="shared" si="186"/>
        <v>7650</v>
      </c>
      <c r="L573" s="5"/>
      <c r="AKZ573"/>
      <c r="ALA573"/>
      <c r="ALB573"/>
      <c r="ALC573"/>
      <c r="ALD573"/>
      <c r="ALE573"/>
      <c r="ALF573"/>
      <c r="ALG573"/>
      <c r="ALH573"/>
      <c r="ALI573"/>
      <c r="ALJ573"/>
    </row>
    <row r="574" spans="1:998" ht="47.25" x14ac:dyDescent="0.25">
      <c r="A574" s="79">
        <v>60000699</v>
      </c>
      <c r="B574" s="59" t="s">
        <v>1491</v>
      </c>
      <c r="C574" s="63" t="s">
        <v>1399</v>
      </c>
      <c r="D574" s="100">
        <v>7846</v>
      </c>
      <c r="E574" s="114">
        <f t="shared" si="187"/>
        <v>9415.1999999999989</v>
      </c>
      <c r="F574" s="100">
        <v>7846</v>
      </c>
      <c r="G574" s="114">
        <f t="shared" si="188"/>
        <v>9415.1999999999989</v>
      </c>
      <c r="H574" s="155"/>
      <c r="I574" s="114">
        <f t="shared" si="186"/>
        <v>9415.1999999999989</v>
      </c>
      <c r="L574" s="5"/>
      <c r="AKZ574"/>
      <c r="ALA574"/>
      <c r="ALB574"/>
      <c r="ALC574"/>
      <c r="ALD574"/>
      <c r="ALE574"/>
      <c r="ALF574"/>
      <c r="ALG574"/>
      <c r="ALH574"/>
      <c r="ALI574"/>
      <c r="ALJ574"/>
    </row>
    <row r="575" spans="1:998" ht="31.5" x14ac:dyDescent="0.25">
      <c r="A575" s="79">
        <v>60000700</v>
      </c>
      <c r="B575" s="59" t="s">
        <v>1492</v>
      </c>
      <c r="C575" s="63" t="s">
        <v>1399</v>
      </c>
      <c r="D575" s="100">
        <v>6375</v>
      </c>
      <c r="E575" s="114">
        <f t="shared" si="187"/>
        <v>7650</v>
      </c>
      <c r="F575" s="100">
        <v>6375</v>
      </c>
      <c r="G575" s="114">
        <f t="shared" si="188"/>
        <v>7650</v>
      </c>
      <c r="H575" s="155"/>
      <c r="I575" s="114">
        <f t="shared" si="186"/>
        <v>7650</v>
      </c>
      <c r="L575" s="5"/>
      <c r="AKZ575"/>
      <c r="ALA575"/>
      <c r="ALB575"/>
      <c r="ALC575"/>
      <c r="ALD575"/>
      <c r="ALE575"/>
      <c r="ALF575"/>
      <c r="ALG575"/>
      <c r="ALH575"/>
      <c r="ALI575"/>
      <c r="ALJ575"/>
    </row>
    <row r="576" spans="1:998" ht="78.75" x14ac:dyDescent="0.25">
      <c r="A576" s="79">
        <v>60000701</v>
      </c>
      <c r="B576" s="59" t="s">
        <v>1493</v>
      </c>
      <c r="C576" s="63" t="s">
        <v>1399</v>
      </c>
      <c r="D576" s="100">
        <v>2800</v>
      </c>
      <c r="E576" s="114">
        <f t="shared" si="187"/>
        <v>3360</v>
      </c>
      <c r="F576" s="100">
        <v>2800</v>
      </c>
      <c r="G576" s="114">
        <f t="shared" si="188"/>
        <v>3360</v>
      </c>
      <c r="H576" s="155"/>
      <c r="I576" s="114">
        <f t="shared" si="186"/>
        <v>3360</v>
      </c>
      <c r="L576" s="5"/>
      <c r="AKZ576"/>
      <c r="ALA576"/>
      <c r="ALB576"/>
      <c r="ALC576"/>
      <c r="ALD576"/>
      <c r="ALE576"/>
      <c r="ALF576"/>
      <c r="ALG576"/>
      <c r="ALH576"/>
      <c r="ALI576"/>
      <c r="ALJ576"/>
    </row>
    <row r="577" spans="1:998" ht="63" x14ac:dyDescent="0.25">
      <c r="A577" s="79">
        <v>60000702</v>
      </c>
      <c r="B577" s="59" t="s">
        <v>1494</v>
      </c>
      <c r="C577" s="63" t="s">
        <v>1399</v>
      </c>
      <c r="D577" s="100">
        <v>2125</v>
      </c>
      <c r="E577" s="114">
        <f t="shared" si="187"/>
        <v>2550</v>
      </c>
      <c r="F577" s="100">
        <v>2125</v>
      </c>
      <c r="G577" s="114">
        <f t="shared" si="188"/>
        <v>2550</v>
      </c>
      <c r="H577" s="155"/>
      <c r="I577" s="114">
        <f t="shared" si="186"/>
        <v>2550</v>
      </c>
      <c r="L577" s="5"/>
      <c r="AKZ577"/>
      <c r="ALA577"/>
      <c r="ALB577"/>
      <c r="ALC577"/>
      <c r="ALD577"/>
      <c r="ALE577"/>
      <c r="ALF577"/>
      <c r="ALG577"/>
      <c r="ALH577"/>
      <c r="ALI577"/>
      <c r="ALJ577"/>
    </row>
    <row r="578" spans="1:998" ht="63" x14ac:dyDescent="0.25">
      <c r="A578" s="79">
        <v>60000703</v>
      </c>
      <c r="B578" s="59" t="s">
        <v>1495</v>
      </c>
      <c r="C578" s="63" t="s">
        <v>1399</v>
      </c>
      <c r="D578" s="100">
        <v>2985</v>
      </c>
      <c r="E578" s="114">
        <f t="shared" si="187"/>
        <v>3582</v>
      </c>
      <c r="F578" s="100">
        <v>2985</v>
      </c>
      <c r="G578" s="114">
        <f t="shared" si="188"/>
        <v>3582</v>
      </c>
      <c r="H578" s="155"/>
      <c r="I578" s="114">
        <f t="shared" si="186"/>
        <v>3582</v>
      </c>
      <c r="L578" s="5"/>
      <c r="AKZ578"/>
      <c r="ALA578"/>
      <c r="ALB578"/>
      <c r="ALC578"/>
      <c r="ALD578"/>
      <c r="ALE578"/>
      <c r="ALF578"/>
      <c r="ALG578"/>
      <c r="ALH578"/>
      <c r="ALI578"/>
      <c r="ALJ578"/>
    </row>
    <row r="579" spans="1:998" ht="47.25" x14ac:dyDescent="0.25">
      <c r="A579" s="79">
        <v>60000704</v>
      </c>
      <c r="B579" s="59" t="s">
        <v>1496</v>
      </c>
      <c r="C579" s="63" t="s">
        <v>1399</v>
      </c>
      <c r="D579" s="100">
        <v>2265</v>
      </c>
      <c r="E579" s="114">
        <f t="shared" si="187"/>
        <v>2718</v>
      </c>
      <c r="F579" s="100">
        <v>2265</v>
      </c>
      <c r="G579" s="114">
        <f t="shared" si="188"/>
        <v>2718</v>
      </c>
      <c r="H579" s="155"/>
      <c r="I579" s="114">
        <f t="shared" si="186"/>
        <v>2718</v>
      </c>
      <c r="L579" s="5"/>
      <c r="AKZ579"/>
      <c r="ALA579"/>
      <c r="ALB579"/>
      <c r="ALC579"/>
      <c r="ALD579"/>
      <c r="ALE579"/>
      <c r="ALF579"/>
      <c r="ALG579"/>
      <c r="ALH579"/>
      <c r="ALI579"/>
      <c r="ALJ579"/>
    </row>
    <row r="580" spans="1:998" ht="78.75" x14ac:dyDescent="0.25">
      <c r="A580" s="79">
        <v>60000705</v>
      </c>
      <c r="B580" s="59" t="s">
        <v>1497</v>
      </c>
      <c r="C580" s="63" t="s">
        <v>1399</v>
      </c>
      <c r="D580" s="100">
        <v>3000</v>
      </c>
      <c r="E580" s="114">
        <f t="shared" si="187"/>
        <v>3600</v>
      </c>
      <c r="F580" s="100">
        <v>3000</v>
      </c>
      <c r="G580" s="114">
        <f t="shared" si="188"/>
        <v>3600</v>
      </c>
      <c r="H580" s="155"/>
      <c r="I580" s="114">
        <f t="shared" si="186"/>
        <v>3600</v>
      </c>
      <c r="L580" s="5"/>
      <c r="AKZ580"/>
      <c r="ALA580"/>
      <c r="ALB580"/>
      <c r="ALC580"/>
      <c r="ALD580"/>
      <c r="ALE580"/>
      <c r="ALF580"/>
      <c r="ALG580"/>
      <c r="ALH580"/>
      <c r="ALI580"/>
      <c r="ALJ580"/>
    </row>
    <row r="581" spans="1:998" ht="63" x14ac:dyDescent="0.25">
      <c r="A581" s="79">
        <v>60000706</v>
      </c>
      <c r="B581" s="59" t="s">
        <v>1498</v>
      </c>
      <c r="C581" s="63" t="s">
        <v>1399</v>
      </c>
      <c r="D581" s="100">
        <v>2385</v>
      </c>
      <c r="E581" s="114">
        <f t="shared" si="187"/>
        <v>2862</v>
      </c>
      <c r="F581" s="100">
        <v>2385</v>
      </c>
      <c r="G581" s="114">
        <f t="shared" si="188"/>
        <v>2862</v>
      </c>
      <c r="H581" s="155"/>
      <c r="I581" s="114">
        <f t="shared" si="186"/>
        <v>2862</v>
      </c>
      <c r="L581" s="5"/>
      <c r="AKZ581"/>
      <c r="ALA581"/>
      <c r="ALB581"/>
      <c r="ALC581"/>
      <c r="ALD581"/>
      <c r="ALE581"/>
      <c r="ALF581"/>
      <c r="ALG581"/>
      <c r="ALH581"/>
      <c r="ALI581"/>
      <c r="ALJ581"/>
    </row>
    <row r="582" spans="1:998" ht="63" x14ac:dyDescent="0.25">
      <c r="A582" s="79">
        <v>60000707</v>
      </c>
      <c r="B582" s="59" t="s">
        <v>1499</v>
      </c>
      <c r="C582" s="63" t="s">
        <v>1399</v>
      </c>
      <c r="D582" s="100">
        <v>3420</v>
      </c>
      <c r="E582" s="114">
        <f t="shared" si="187"/>
        <v>4104</v>
      </c>
      <c r="F582" s="100">
        <v>3420</v>
      </c>
      <c r="G582" s="114">
        <f t="shared" si="188"/>
        <v>4104</v>
      </c>
      <c r="H582" s="155"/>
      <c r="I582" s="114">
        <f t="shared" si="186"/>
        <v>4104</v>
      </c>
      <c r="L582" s="5"/>
      <c r="AKZ582"/>
      <c r="ALA582"/>
      <c r="ALB582"/>
      <c r="ALC582"/>
      <c r="ALD582"/>
      <c r="ALE582"/>
      <c r="ALF582"/>
      <c r="ALG582"/>
      <c r="ALH582"/>
      <c r="ALI582"/>
      <c r="ALJ582"/>
    </row>
    <row r="583" spans="1:998" ht="63" x14ac:dyDescent="0.25">
      <c r="A583" s="79">
        <v>60000708</v>
      </c>
      <c r="B583" s="59" t="s">
        <v>1500</v>
      </c>
      <c r="C583" s="63" t="s">
        <v>1399</v>
      </c>
      <c r="D583" s="100">
        <v>2630</v>
      </c>
      <c r="E583" s="114">
        <f t="shared" si="187"/>
        <v>3156</v>
      </c>
      <c r="F583" s="100">
        <v>2630</v>
      </c>
      <c r="G583" s="114">
        <f t="shared" si="188"/>
        <v>3156</v>
      </c>
      <c r="H583" s="155"/>
      <c r="I583" s="114">
        <f t="shared" si="186"/>
        <v>3156</v>
      </c>
      <c r="L583" s="5"/>
      <c r="AKZ583"/>
      <c r="ALA583"/>
      <c r="ALB583"/>
      <c r="ALC583"/>
      <c r="ALD583"/>
      <c r="ALE583"/>
      <c r="ALF583"/>
      <c r="ALG583"/>
      <c r="ALH583"/>
      <c r="ALI583"/>
      <c r="ALJ583"/>
    </row>
    <row r="584" spans="1:998" ht="63" x14ac:dyDescent="0.25">
      <c r="A584" s="79">
        <v>60000709</v>
      </c>
      <c r="B584" s="59" t="s">
        <v>1501</v>
      </c>
      <c r="C584" s="63" t="s">
        <v>1399</v>
      </c>
      <c r="D584" s="100">
        <v>3015</v>
      </c>
      <c r="E584" s="114">
        <f t="shared" si="187"/>
        <v>3618</v>
      </c>
      <c r="F584" s="100">
        <v>3015</v>
      </c>
      <c r="G584" s="114">
        <f t="shared" si="188"/>
        <v>3618</v>
      </c>
      <c r="H584" s="155"/>
      <c r="I584" s="114">
        <f t="shared" si="186"/>
        <v>3618</v>
      </c>
      <c r="L584" s="5"/>
      <c r="AKZ584"/>
      <c r="ALA584"/>
      <c r="ALB584"/>
      <c r="ALC584"/>
      <c r="ALD584"/>
      <c r="ALE584"/>
      <c r="ALF584"/>
      <c r="ALG584"/>
      <c r="ALH584"/>
      <c r="ALI584"/>
      <c r="ALJ584"/>
    </row>
    <row r="585" spans="1:998" ht="63" x14ac:dyDescent="0.25">
      <c r="A585" s="79">
        <v>60000710</v>
      </c>
      <c r="B585" s="59" t="s">
        <v>1502</v>
      </c>
      <c r="C585" s="63" t="s">
        <v>1399</v>
      </c>
      <c r="D585" s="100">
        <v>2375</v>
      </c>
      <c r="E585" s="114">
        <f t="shared" si="187"/>
        <v>2850</v>
      </c>
      <c r="F585" s="100">
        <v>2375</v>
      </c>
      <c r="G585" s="114">
        <f t="shared" si="188"/>
        <v>2850</v>
      </c>
      <c r="H585" s="155"/>
      <c r="I585" s="114">
        <f t="shared" si="186"/>
        <v>2850</v>
      </c>
      <c r="L585" s="5"/>
      <c r="AKZ585"/>
      <c r="ALA585"/>
      <c r="ALB585"/>
      <c r="ALC585"/>
      <c r="ALD585"/>
      <c r="ALE585"/>
      <c r="ALF585"/>
      <c r="ALG585"/>
      <c r="ALH585"/>
      <c r="ALI585"/>
      <c r="ALJ585"/>
    </row>
    <row r="586" spans="1:998" ht="63" x14ac:dyDescent="0.25">
      <c r="A586" s="79">
        <v>60000711</v>
      </c>
      <c r="B586" s="59" t="s">
        <v>1503</v>
      </c>
      <c r="C586" s="63" t="s">
        <v>1399</v>
      </c>
      <c r="D586" s="100">
        <v>3405</v>
      </c>
      <c r="E586" s="114">
        <f t="shared" si="187"/>
        <v>4086</v>
      </c>
      <c r="F586" s="100">
        <v>3405</v>
      </c>
      <c r="G586" s="114">
        <f t="shared" si="188"/>
        <v>4086</v>
      </c>
      <c r="H586" s="155"/>
      <c r="I586" s="114">
        <f t="shared" si="186"/>
        <v>4086</v>
      </c>
      <c r="L586" s="5"/>
      <c r="AKZ586"/>
      <c r="ALA586"/>
      <c r="ALB586"/>
      <c r="ALC586"/>
      <c r="ALD586"/>
      <c r="ALE586"/>
      <c r="ALF586"/>
      <c r="ALG586"/>
      <c r="ALH586"/>
      <c r="ALI586"/>
      <c r="ALJ586"/>
    </row>
    <row r="587" spans="1:998" ht="63" x14ac:dyDescent="0.25">
      <c r="A587" s="79">
        <v>60000712</v>
      </c>
      <c r="B587" s="59" t="s">
        <v>1504</v>
      </c>
      <c r="C587" s="63" t="s">
        <v>1399</v>
      </c>
      <c r="D587" s="100">
        <v>2620</v>
      </c>
      <c r="E587" s="114">
        <f t="shared" si="187"/>
        <v>3144</v>
      </c>
      <c r="F587" s="100">
        <v>2620</v>
      </c>
      <c r="G587" s="114">
        <f t="shared" si="188"/>
        <v>3144</v>
      </c>
      <c r="H587" s="155"/>
      <c r="I587" s="114">
        <f t="shared" si="186"/>
        <v>3144</v>
      </c>
      <c r="L587" s="5"/>
      <c r="AKZ587"/>
      <c r="ALA587"/>
      <c r="ALB587"/>
      <c r="ALC587"/>
      <c r="ALD587"/>
      <c r="ALE587"/>
      <c r="ALF587"/>
      <c r="ALG587"/>
      <c r="ALH587"/>
      <c r="ALI587"/>
      <c r="ALJ587"/>
    </row>
    <row r="588" spans="1:998" ht="63" x14ac:dyDescent="0.25">
      <c r="A588" s="79">
        <v>60000713</v>
      </c>
      <c r="B588" s="59" t="s">
        <v>1505</v>
      </c>
      <c r="C588" s="63" t="s">
        <v>1399</v>
      </c>
      <c r="D588" s="100">
        <v>3250</v>
      </c>
      <c r="E588" s="114">
        <f t="shared" si="187"/>
        <v>3900</v>
      </c>
      <c r="F588" s="100">
        <v>3250</v>
      </c>
      <c r="G588" s="114">
        <f t="shared" si="188"/>
        <v>3900</v>
      </c>
      <c r="H588" s="155"/>
      <c r="I588" s="114">
        <f t="shared" si="186"/>
        <v>3900</v>
      </c>
      <c r="L588" s="5"/>
      <c r="AKZ588"/>
      <c r="ALA588"/>
      <c r="ALB588"/>
      <c r="ALC588"/>
      <c r="ALD588"/>
      <c r="ALE588"/>
      <c r="ALF588"/>
      <c r="ALG588"/>
      <c r="ALH588"/>
      <c r="ALI588"/>
      <c r="ALJ588"/>
    </row>
    <row r="589" spans="1:998" ht="63" x14ac:dyDescent="0.25">
      <c r="A589" s="79">
        <v>60000714</v>
      </c>
      <c r="B589" s="59" t="s">
        <v>1506</v>
      </c>
      <c r="C589" s="63" t="s">
        <v>1399</v>
      </c>
      <c r="D589" s="100">
        <v>2575</v>
      </c>
      <c r="E589" s="114">
        <f t="shared" si="187"/>
        <v>3090</v>
      </c>
      <c r="F589" s="100">
        <v>2575</v>
      </c>
      <c r="G589" s="114">
        <f t="shared" si="188"/>
        <v>3090</v>
      </c>
      <c r="H589" s="155"/>
      <c r="I589" s="114">
        <f t="shared" si="186"/>
        <v>3090</v>
      </c>
      <c r="L589" s="5"/>
      <c r="AKZ589"/>
      <c r="ALA589"/>
      <c r="ALB589"/>
      <c r="ALC589"/>
      <c r="ALD589"/>
      <c r="ALE589"/>
      <c r="ALF589"/>
      <c r="ALG589"/>
      <c r="ALH589"/>
      <c r="ALI589"/>
      <c r="ALJ589"/>
    </row>
    <row r="590" spans="1:998" ht="63" x14ac:dyDescent="0.25">
      <c r="A590" s="79">
        <v>60000715</v>
      </c>
      <c r="B590" s="59" t="s">
        <v>1507</v>
      </c>
      <c r="C590" s="63" t="s">
        <v>1399</v>
      </c>
      <c r="D590" s="100">
        <v>3335</v>
      </c>
      <c r="E590" s="114">
        <f t="shared" si="187"/>
        <v>4002</v>
      </c>
      <c r="F590" s="100">
        <v>3335</v>
      </c>
      <c r="G590" s="114">
        <f t="shared" si="188"/>
        <v>4002</v>
      </c>
      <c r="H590" s="155"/>
      <c r="I590" s="114">
        <f t="shared" si="186"/>
        <v>4002</v>
      </c>
      <c r="L590" s="5"/>
      <c r="AKZ590"/>
      <c r="ALA590"/>
      <c r="ALB590"/>
      <c r="ALC590"/>
      <c r="ALD590"/>
      <c r="ALE590"/>
      <c r="ALF590"/>
      <c r="ALG590"/>
      <c r="ALH590"/>
      <c r="ALI590"/>
      <c r="ALJ590"/>
    </row>
    <row r="591" spans="1:998" ht="63" x14ac:dyDescent="0.25">
      <c r="A591" s="79">
        <v>60000716</v>
      </c>
      <c r="B591" s="59" t="s">
        <v>1508</v>
      </c>
      <c r="C591" s="63" t="s">
        <v>1399</v>
      </c>
      <c r="D591" s="100">
        <v>2565</v>
      </c>
      <c r="E591" s="114">
        <f t="shared" si="187"/>
        <v>3078</v>
      </c>
      <c r="F591" s="100">
        <v>2565</v>
      </c>
      <c r="G591" s="114">
        <f t="shared" si="188"/>
        <v>3078</v>
      </c>
      <c r="H591" s="155"/>
      <c r="I591" s="114">
        <f t="shared" si="186"/>
        <v>3078</v>
      </c>
      <c r="L591" s="5"/>
      <c r="AKZ591"/>
      <c r="ALA591"/>
      <c r="ALB591"/>
      <c r="ALC591"/>
      <c r="ALD591"/>
      <c r="ALE591"/>
      <c r="ALF591"/>
      <c r="ALG591"/>
      <c r="ALH591"/>
      <c r="ALI591"/>
      <c r="ALJ591"/>
    </row>
    <row r="592" spans="1:998" ht="78.75" x14ac:dyDescent="0.25">
      <c r="A592" s="79">
        <v>60000717</v>
      </c>
      <c r="B592" s="59" t="s">
        <v>1509</v>
      </c>
      <c r="C592" s="63" t="s">
        <v>1399</v>
      </c>
      <c r="D592" s="100">
        <v>3160</v>
      </c>
      <c r="E592" s="114">
        <f t="shared" si="187"/>
        <v>3792</v>
      </c>
      <c r="F592" s="100">
        <v>3160</v>
      </c>
      <c r="G592" s="114">
        <f t="shared" si="188"/>
        <v>3792</v>
      </c>
      <c r="H592" s="155"/>
      <c r="I592" s="114">
        <f t="shared" si="186"/>
        <v>3792</v>
      </c>
      <c r="L592" s="5"/>
      <c r="AKZ592"/>
      <c r="ALA592"/>
      <c r="ALB592"/>
      <c r="ALC592"/>
      <c r="ALD592"/>
      <c r="ALE592"/>
      <c r="ALF592"/>
      <c r="ALG592"/>
      <c r="ALH592"/>
      <c r="ALI592"/>
      <c r="ALJ592"/>
    </row>
    <row r="593" spans="1:998" ht="78.75" x14ac:dyDescent="0.25">
      <c r="A593" s="79">
        <v>60000718</v>
      </c>
      <c r="B593" s="59" t="s">
        <v>1510</v>
      </c>
      <c r="C593" s="63" t="s">
        <v>1399</v>
      </c>
      <c r="D593" s="100">
        <v>2475</v>
      </c>
      <c r="E593" s="114">
        <f t="shared" si="187"/>
        <v>2970</v>
      </c>
      <c r="F593" s="100">
        <v>2475</v>
      </c>
      <c r="G593" s="114">
        <f t="shared" si="188"/>
        <v>2970</v>
      </c>
      <c r="H593" s="155"/>
      <c r="I593" s="114">
        <f t="shared" si="186"/>
        <v>2970</v>
      </c>
      <c r="L593" s="5"/>
      <c r="AKZ593"/>
      <c r="ALA593"/>
      <c r="ALB593"/>
      <c r="ALC593"/>
      <c r="ALD593"/>
      <c r="ALE593"/>
      <c r="ALF593"/>
      <c r="ALG593"/>
      <c r="ALH593"/>
      <c r="ALI593"/>
      <c r="ALJ593"/>
    </row>
    <row r="594" spans="1:998" x14ac:dyDescent="0.25">
      <c r="A594" s="233" t="s">
        <v>1036</v>
      </c>
      <c r="B594" s="234"/>
      <c r="C594" s="234"/>
      <c r="D594" s="234"/>
      <c r="E594" s="234"/>
      <c r="F594" s="234"/>
      <c r="G594" s="234"/>
      <c r="H594" s="234"/>
      <c r="I594" s="235"/>
      <c r="J594" s="116"/>
      <c r="K594" s="97">
        <f t="shared" ref="K594" si="189">F594</f>
        <v>0</v>
      </c>
      <c r="L594" s="98">
        <f t="shared" si="175"/>
        <v>0</v>
      </c>
      <c r="M594" s="5" t="e">
        <f t="shared" si="176"/>
        <v>#DIV/0!</v>
      </c>
      <c r="N594" s="5">
        <f t="shared" si="177"/>
        <v>0</v>
      </c>
      <c r="S594" s="164">
        <f t="shared" si="174"/>
        <v>0</v>
      </c>
    </row>
    <row r="595" spans="1:998" s="109" customFormat="1" x14ac:dyDescent="0.25">
      <c r="A595" s="174">
        <v>60000332</v>
      </c>
      <c r="B595" s="175" t="s">
        <v>372</v>
      </c>
      <c r="C595" s="176" t="s">
        <v>981</v>
      </c>
      <c r="D595" s="177">
        <f t="shared" ref="D595:D662" si="190">E595/1.2</f>
        <v>386.66666666666669</v>
      </c>
      <c r="E595" s="178">
        <f>VLOOKUP(A595,[1]Лист1!$A$2:$O$1343,14,0)</f>
        <v>464</v>
      </c>
      <c r="F595" s="178">
        <f>F596+F597+F598+F599+F600</f>
        <v>400</v>
      </c>
      <c r="G595" s="179">
        <f t="shared" ref="G595:G627" si="191">E595*$H$11</f>
        <v>482.56</v>
      </c>
      <c r="H595" s="180"/>
      <c r="I595" s="181">
        <f>I596+I597+I598+I599+I600</f>
        <v>480</v>
      </c>
      <c r="J595" s="145">
        <f t="shared" ref="J595:J627" si="192">I595/E595*100-100</f>
        <v>3.448275862068968</v>
      </c>
      <c r="K595" s="110">
        <v>400</v>
      </c>
      <c r="L595" s="143">
        <f t="shared" si="175"/>
        <v>480</v>
      </c>
      <c r="M595" s="144">
        <f t="shared" si="176"/>
        <v>3.448275862068968</v>
      </c>
      <c r="N595" s="144">
        <f t="shared" si="177"/>
        <v>402.13333333333338</v>
      </c>
      <c r="S595" s="164">
        <f t="shared" ref="S595:S659" si="193">(ROUND(F595,2)*1.2)-ROUND(I595,2)</f>
        <v>0</v>
      </c>
    </row>
    <row r="596" spans="1:998" s="4" customFormat="1" ht="31.5" x14ac:dyDescent="0.25">
      <c r="A596" s="77">
        <v>60000335</v>
      </c>
      <c r="B596" s="23" t="s">
        <v>375</v>
      </c>
      <c r="C596" s="53" t="s">
        <v>981</v>
      </c>
      <c r="D596" s="10">
        <f t="shared" si="190"/>
        <v>111.66666666666667</v>
      </c>
      <c r="E596" s="100">
        <f>VLOOKUP(A596,[1]Лист1!$A$2:$O$1343,14,0)</f>
        <v>134</v>
      </c>
      <c r="F596" s="100">
        <f>K596</f>
        <v>115</v>
      </c>
      <c r="G596" s="112">
        <f t="shared" si="191"/>
        <v>139.36000000000001</v>
      </c>
      <c r="H596" s="113"/>
      <c r="I596" s="114">
        <f t="shared" ref="I596:I600" si="194">F596*1.2</f>
        <v>138</v>
      </c>
      <c r="J596" s="115">
        <f t="shared" si="192"/>
        <v>2.985074626865682</v>
      </c>
      <c r="K596" s="97">
        <v>115</v>
      </c>
      <c r="L596" s="98">
        <f t="shared" ref="L596:L659" si="195">K596*1.2</f>
        <v>138</v>
      </c>
      <c r="M596" s="5">
        <f t="shared" si="176"/>
        <v>2.985074626865682</v>
      </c>
      <c r="N596" s="5">
        <f t="shared" si="177"/>
        <v>116.13333333333334</v>
      </c>
      <c r="S596" s="164">
        <f t="shared" si="193"/>
        <v>0</v>
      </c>
    </row>
    <row r="597" spans="1:998" s="4" customFormat="1" ht="31.5" x14ac:dyDescent="0.25">
      <c r="A597" s="77">
        <v>60000333</v>
      </c>
      <c r="B597" s="23" t="s">
        <v>373</v>
      </c>
      <c r="C597" s="53" t="s">
        <v>981</v>
      </c>
      <c r="D597" s="10">
        <f t="shared" ref="D597:D599" si="196">E597/1.2</f>
        <v>30</v>
      </c>
      <c r="E597" s="100">
        <f>VLOOKUP(A597,[1]Лист1!$A$2:$O$1343,14,0)</f>
        <v>36</v>
      </c>
      <c r="F597" s="100">
        <f>K597</f>
        <v>30</v>
      </c>
      <c r="G597" s="112">
        <f t="shared" si="191"/>
        <v>37.44</v>
      </c>
      <c r="H597" s="113"/>
      <c r="I597" s="114">
        <f t="shared" si="194"/>
        <v>36</v>
      </c>
      <c r="J597" s="115">
        <f t="shared" si="192"/>
        <v>0</v>
      </c>
      <c r="K597" s="97">
        <v>30</v>
      </c>
      <c r="L597" s="98">
        <f t="shared" si="195"/>
        <v>36</v>
      </c>
      <c r="M597" s="5">
        <f t="shared" si="176"/>
        <v>0</v>
      </c>
      <c r="N597" s="5">
        <f t="shared" si="177"/>
        <v>31.200000000000003</v>
      </c>
      <c r="S597" s="164">
        <f t="shared" si="193"/>
        <v>0</v>
      </c>
    </row>
    <row r="598" spans="1:998" s="4" customFormat="1" x14ac:dyDescent="0.25">
      <c r="A598" s="77">
        <v>60000334</v>
      </c>
      <c r="B598" s="23" t="s">
        <v>374</v>
      </c>
      <c r="C598" s="53" t="s">
        <v>981</v>
      </c>
      <c r="D598" s="10">
        <f t="shared" si="196"/>
        <v>52.5</v>
      </c>
      <c r="E598" s="100">
        <f>VLOOKUP(A598,[1]Лист1!$A$2:$O$1343,14,0)</f>
        <v>63</v>
      </c>
      <c r="F598" s="100">
        <f>K598</f>
        <v>55</v>
      </c>
      <c r="G598" s="112">
        <f t="shared" si="191"/>
        <v>65.52</v>
      </c>
      <c r="H598" s="113"/>
      <c r="I598" s="114">
        <f t="shared" si="194"/>
        <v>66</v>
      </c>
      <c r="J598" s="115">
        <f t="shared" si="192"/>
        <v>4.7619047619047734</v>
      </c>
      <c r="K598" s="97">
        <v>55</v>
      </c>
      <c r="L598" s="98">
        <f t="shared" si="195"/>
        <v>66</v>
      </c>
      <c r="M598" s="5">
        <f t="shared" si="176"/>
        <v>4.7619047619047734</v>
      </c>
      <c r="N598" s="5">
        <f t="shared" si="177"/>
        <v>54.6</v>
      </c>
      <c r="S598" s="164">
        <f t="shared" si="193"/>
        <v>0</v>
      </c>
    </row>
    <row r="599" spans="1:998" s="4" customFormat="1" x14ac:dyDescent="0.25">
      <c r="A599" s="77">
        <v>60000336</v>
      </c>
      <c r="B599" s="23" t="s">
        <v>376</v>
      </c>
      <c r="C599" s="53" t="s">
        <v>981</v>
      </c>
      <c r="D599" s="10">
        <f t="shared" si="196"/>
        <v>25</v>
      </c>
      <c r="E599" s="100">
        <f>VLOOKUP(A599,[1]Лист1!$A$2:$O$1343,14,0)</f>
        <v>30</v>
      </c>
      <c r="F599" s="100">
        <f>K599</f>
        <v>25</v>
      </c>
      <c r="G599" s="112">
        <f t="shared" si="191"/>
        <v>31.200000000000003</v>
      </c>
      <c r="H599" s="113"/>
      <c r="I599" s="114">
        <f t="shared" si="194"/>
        <v>30</v>
      </c>
      <c r="J599" s="115">
        <f t="shared" si="192"/>
        <v>0</v>
      </c>
      <c r="K599" s="97">
        <v>25</v>
      </c>
      <c r="L599" s="98">
        <f t="shared" si="195"/>
        <v>30</v>
      </c>
      <c r="M599" s="5">
        <f t="shared" si="176"/>
        <v>0</v>
      </c>
      <c r="N599" s="5">
        <f t="shared" si="177"/>
        <v>26</v>
      </c>
      <c r="S599" s="164">
        <f t="shared" si="193"/>
        <v>0</v>
      </c>
    </row>
    <row r="600" spans="1:998" s="4" customFormat="1" ht="31.5" x14ac:dyDescent="0.25">
      <c r="A600" s="77">
        <v>60000337</v>
      </c>
      <c r="B600" s="23" t="s">
        <v>1098</v>
      </c>
      <c r="C600" s="53" t="s">
        <v>981</v>
      </c>
      <c r="D600" s="10">
        <f t="shared" ref="D600" si="197">E600/1.2</f>
        <v>167.5</v>
      </c>
      <c r="E600" s="100">
        <f>VLOOKUP(A600,[1]Лист1!$A$2:$O$1343,14,0)</f>
        <v>201</v>
      </c>
      <c r="F600" s="100">
        <f>K600</f>
        <v>175</v>
      </c>
      <c r="G600" s="112">
        <f t="shared" si="191"/>
        <v>209.04000000000002</v>
      </c>
      <c r="H600" s="113"/>
      <c r="I600" s="114">
        <f t="shared" si="194"/>
        <v>210</v>
      </c>
      <c r="J600" s="115">
        <f t="shared" si="192"/>
        <v>4.4776119402985017</v>
      </c>
      <c r="K600" s="97">
        <v>175</v>
      </c>
      <c r="L600" s="98">
        <f t="shared" si="195"/>
        <v>210</v>
      </c>
      <c r="M600" s="5">
        <f t="shared" si="176"/>
        <v>4.4776119402985017</v>
      </c>
      <c r="N600" s="5">
        <f t="shared" si="177"/>
        <v>174.20000000000002</v>
      </c>
      <c r="S600" s="164">
        <f t="shared" si="193"/>
        <v>0</v>
      </c>
    </row>
    <row r="601" spans="1:998" s="109" customFormat="1" x14ac:dyDescent="0.25">
      <c r="A601" s="174">
        <v>60001010</v>
      </c>
      <c r="B601" s="175" t="s">
        <v>377</v>
      </c>
      <c r="C601" s="176" t="s">
        <v>981</v>
      </c>
      <c r="D601" s="177">
        <f t="shared" si="190"/>
        <v>1877.5</v>
      </c>
      <c r="E601" s="178">
        <f>VLOOKUP(A601,[1]Лист1!$A$2:$O$1343,14,0)</f>
        <v>2253</v>
      </c>
      <c r="F601" s="178">
        <f>F602+F603+F604+F605+F606+F607+F608</f>
        <v>1950</v>
      </c>
      <c r="G601" s="179">
        <f t="shared" si="191"/>
        <v>2343.12</v>
      </c>
      <c r="H601" s="180"/>
      <c r="I601" s="178">
        <f>I602+I603+I604+I605+I606+I607+I608</f>
        <v>2340</v>
      </c>
      <c r="J601" s="145">
        <f t="shared" si="192"/>
        <v>3.861517976031962</v>
      </c>
      <c r="K601" s="110">
        <v>1950</v>
      </c>
      <c r="L601" s="143">
        <f t="shared" si="195"/>
        <v>2340</v>
      </c>
      <c r="M601" s="144">
        <f t="shared" ref="M601:M667" si="198">L601/E601*100-100</f>
        <v>3.861517976031962</v>
      </c>
      <c r="N601" s="144">
        <f t="shared" ref="N601:N667" si="199">D601*1.04</f>
        <v>1952.6000000000001</v>
      </c>
      <c r="S601" s="164">
        <f t="shared" si="193"/>
        <v>0</v>
      </c>
    </row>
    <row r="602" spans="1:998" s="4" customFormat="1" ht="31.5" x14ac:dyDescent="0.25">
      <c r="A602" s="77">
        <v>60000375</v>
      </c>
      <c r="B602" s="23" t="s">
        <v>378</v>
      </c>
      <c r="C602" s="53" t="s">
        <v>981</v>
      </c>
      <c r="D602" s="10">
        <f t="shared" si="190"/>
        <v>129.16666666666669</v>
      </c>
      <c r="E602" s="100">
        <f>VLOOKUP(A602,[1]Лист1!$A$2:$O$1343,14,0)</f>
        <v>155</v>
      </c>
      <c r="F602" s="100">
        <f t="shared" ref="F602:F608" si="200">K602</f>
        <v>135</v>
      </c>
      <c r="G602" s="112">
        <f t="shared" si="191"/>
        <v>161.20000000000002</v>
      </c>
      <c r="H602" s="113"/>
      <c r="I602" s="114">
        <f t="shared" ref="I602:I608" si="201">F602*1.2</f>
        <v>162</v>
      </c>
      <c r="J602" s="115">
        <f t="shared" si="192"/>
        <v>4.5161290322580641</v>
      </c>
      <c r="K602" s="97">
        <v>135</v>
      </c>
      <c r="L602" s="98">
        <f t="shared" si="195"/>
        <v>162</v>
      </c>
      <c r="M602" s="5">
        <f t="shared" si="198"/>
        <v>4.5161290322580641</v>
      </c>
      <c r="N602" s="5">
        <f t="shared" si="199"/>
        <v>134.33333333333337</v>
      </c>
      <c r="S602" s="164">
        <f t="shared" si="193"/>
        <v>0</v>
      </c>
    </row>
    <row r="603" spans="1:998" s="4" customFormat="1" ht="31.5" x14ac:dyDescent="0.25">
      <c r="A603" s="77">
        <v>60000376</v>
      </c>
      <c r="B603" s="23" t="s">
        <v>379</v>
      </c>
      <c r="C603" s="53" t="s">
        <v>981</v>
      </c>
      <c r="D603" s="10">
        <f t="shared" si="190"/>
        <v>120</v>
      </c>
      <c r="E603" s="100">
        <f>VLOOKUP(A603,[1]Лист1!$A$2:$O$1343,14,0)</f>
        <v>144</v>
      </c>
      <c r="F603" s="100">
        <f t="shared" si="200"/>
        <v>125</v>
      </c>
      <c r="G603" s="112">
        <f t="shared" si="191"/>
        <v>149.76</v>
      </c>
      <c r="H603" s="113"/>
      <c r="I603" s="114">
        <f t="shared" si="201"/>
        <v>150</v>
      </c>
      <c r="J603" s="115">
        <f t="shared" si="192"/>
        <v>4.1666666666666714</v>
      </c>
      <c r="K603" s="97">
        <v>125</v>
      </c>
      <c r="L603" s="98">
        <f t="shared" si="195"/>
        <v>150</v>
      </c>
      <c r="M603" s="5">
        <f t="shared" si="198"/>
        <v>4.1666666666666714</v>
      </c>
      <c r="N603" s="5">
        <f t="shared" si="199"/>
        <v>124.80000000000001</v>
      </c>
      <c r="S603" s="164">
        <f t="shared" si="193"/>
        <v>0</v>
      </c>
    </row>
    <row r="604" spans="1:998" s="4" customFormat="1" x14ac:dyDescent="0.25">
      <c r="A604" s="77">
        <v>60000377</v>
      </c>
      <c r="B604" s="23" t="s">
        <v>380</v>
      </c>
      <c r="C604" s="53" t="s">
        <v>981</v>
      </c>
      <c r="D604" s="10">
        <f t="shared" si="190"/>
        <v>68.333333333333343</v>
      </c>
      <c r="E604" s="100">
        <f>VLOOKUP(A604,[1]Лист1!$A$2:$O$1343,14,0)</f>
        <v>82</v>
      </c>
      <c r="F604" s="100">
        <f t="shared" si="200"/>
        <v>70</v>
      </c>
      <c r="G604" s="112">
        <f t="shared" si="191"/>
        <v>85.28</v>
      </c>
      <c r="H604" s="113"/>
      <c r="I604" s="114">
        <f t="shared" si="201"/>
        <v>84</v>
      </c>
      <c r="J604" s="115">
        <f t="shared" si="192"/>
        <v>2.4390243902439011</v>
      </c>
      <c r="K604" s="97">
        <v>70</v>
      </c>
      <c r="L604" s="98">
        <f t="shared" si="195"/>
        <v>84</v>
      </c>
      <c r="M604" s="5">
        <f t="shared" si="198"/>
        <v>2.4390243902439011</v>
      </c>
      <c r="N604" s="5">
        <f t="shared" si="199"/>
        <v>71.066666666666677</v>
      </c>
      <c r="S604" s="164">
        <f t="shared" si="193"/>
        <v>0</v>
      </c>
    </row>
    <row r="605" spans="1:998" s="4" customFormat="1" ht="31.5" x14ac:dyDescent="0.25">
      <c r="A605" s="77">
        <v>60001011</v>
      </c>
      <c r="B605" s="23" t="s">
        <v>381</v>
      </c>
      <c r="C605" s="53" t="s">
        <v>981</v>
      </c>
      <c r="D605" s="10">
        <f t="shared" si="190"/>
        <v>247.5</v>
      </c>
      <c r="E605" s="100">
        <f>VLOOKUP(A605,[1]Лист1!$A$2:$O$1343,14,0)</f>
        <v>297</v>
      </c>
      <c r="F605" s="100">
        <f t="shared" si="200"/>
        <v>255</v>
      </c>
      <c r="G605" s="112">
        <f t="shared" si="191"/>
        <v>308.88</v>
      </c>
      <c r="H605" s="113"/>
      <c r="I605" s="114">
        <f t="shared" si="201"/>
        <v>306</v>
      </c>
      <c r="J605" s="115">
        <f t="shared" si="192"/>
        <v>3.0303030303030312</v>
      </c>
      <c r="K605" s="97">
        <v>255</v>
      </c>
      <c r="L605" s="98">
        <f t="shared" si="195"/>
        <v>306</v>
      </c>
      <c r="M605" s="5">
        <f t="shared" si="198"/>
        <v>3.0303030303030312</v>
      </c>
      <c r="N605" s="5">
        <f t="shared" si="199"/>
        <v>257.40000000000003</v>
      </c>
      <c r="S605" s="164">
        <f t="shared" si="193"/>
        <v>0</v>
      </c>
    </row>
    <row r="606" spans="1:998" s="4" customFormat="1" x14ac:dyDescent="0.25">
      <c r="A606" s="77">
        <v>60000379</v>
      </c>
      <c r="B606" s="23" t="s">
        <v>382</v>
      </c>
      <c r="C606" s="53" t="s">
        <v>981</v>
      </c>
      <c r="D606" s="10">
        <f t="shared" si="190"/>
        <v>460</v>
      </c>
      <c r="E606" s="100">
        <f>VLOOKUP(A606,[1]Лист1!$A$2:$O$1343,14,0)</f>
        <v>552</v>
      </c>
      <c r="F606" s="100">
        <f t="shared" si="200"/>
        <v>475</v>
      </c>
      <c r="G606" s="112">
        <f t="shared" si="191"/>
        <v>574.08000000000004</v>
      </c>
      <c r="H606" s="113"/>
      <c r="I606" s="114">
        <f t="shared" si="201"/>
        <v>570</v>
      </c>
      <c r="J606" s="115">
        <f t="shared" si="192"/>
        <v>3.2608695652173765</v>
      </c>
      <c r="K606" s="97">
        <v>475</v>
      </c>
      <c r="L606" s="98">
        <f t="shared" si="195"/>
        <v>570</v>
      </c>
      <c r="M606" s="5">
        <f t="shared" si="198"/>
        <v>3.2608695652173765</v>
      </c>
      <c r="N606" s="5">
        <f t="shared" si="199"/>
        <v>478.40000000000003</v>
      </c>
      <c r="S606" s="164">
        <f t="shared" si="193"/>
        <v>0</v>
      </c>
    </row>
    <row r="607" spans="1:998" s="4" customFormat="1" x14ac:dyDescent="0.25">
      <c r="A607" s="77">
        <v>60000380</v>
      </c>
      <c r="B607" s="23" t="s">
        <v>383</v>
      </c>
      <c r="C607" s="53" t="s">
        <v>981</v>
      </c>
      <c r="D607" s="10">
        <f t="shared" si="190"/>
        <v>532.5</v>
      </c>
      <c r="E607" s="100">
        <f>VLOOKUP(A607,[1]Лист1!$A$2:$O$1343,14,0)</f>
        <v>639</v>
      </c>
      <c r="F607" s="100">
        <f t="shared" si="200"/>
        <v>555</v>
      </c>
      <c r="G607" s="112">
        <f t="shared" si="191"/>
        <v>664.56000000000006</v>
      </c>
      <c r="H607" s="113"/>
      <c r="I607" s="114">
        <f t="shared" si="201"/>
        <v>666</v>
      </c>
      <c r="J607" s="115">
        <f t="shared" si="192"/>
        <v>4.2253521126760489</v>
      </c>
      <c r="K607" s="97">
        <v>555</v>
      </c>
      <c r="L607" s="98">
        <f t="shared" si="195"/>
        <v>666</v>
      </c>
      <c r="M607" s="5">
        <f t="shared" si="198"/>
        <v>4.2253521126760489</v>
      </c>
      <c r="N607" s="5">
        <f t="shared" si="199"/>
        <v>553.80000000000007</v>
      </c>
      <c r="S607" s="164">
        <f t="shared" si="193"/>
        <v>0</v>
      </c>
    </row>
    <row r="608" spans="1:998" s="4" customFormat="1" ht="31.5" x14ac:dyDescent="0.25">
      <c r="A608" s="77">
        <v>60000381</v>
      </c>
      <c r="B608" s="23" t="s">
        <v>384</v>
      </c>
      <c r="C608" s="53" t="s">
        <v>981</v>
      </c>
      <c r="D608" s="10">
        <f t="shared" si="190"/>
        <v>320</v>
      </c>
      <c r="E608" s="100">
        <f>VLOOKUP(A608,[1]Лист1!$A$2:$O$1343,14,0)</f>
        <v>384</v>
      </c>
      <c r="F608" s="100">
        <f t="shared" si="200"/>
        <v>335</v>
      </c>
      <c r="G608" s="112">
        <f t="shared" si="191"/>
        <v>399.36</v>
      </c>
      <c r="H608" s="113"/>
      <c r="I608" s="114">
        <f t="shared" si="201"/>
        <v>402</v>
      </c>
      <c r="J608" s="115">
        <f t="shared" si="192"/>
        <v>4.6875</v>
      </c>
      <c r="K608" s="97">
        <v>335</v>
      </c>
      <c r="L608" s="98">
        <f t="shared" si="195"/>
        <v>402</v>
      </c>
      <c r="M608" s="5">
        <f t="shared" si="198"/>
        <v>4.6875</v>
      </c>
      <c r="N608" s="5">
        <f t="shared" si="199"/>
        <v>332.8</v>
      </c>
      <c r="S608" s="164">
        <f t="shared" si="193"/>
        <v>0</v>
      </c>
    </row>
    <row r="609" spans="1:19" s="109" customFormat="1" ht="31.5" x14ac:dyDescent="0.25">
      <c r="A609" s="174">
        <v>60001012</v>
      </c>
      <c r="B609" s="175" t="s">
        <v>385</v>
      </c>
      <c r="C609" s="176" t="s">
        <v>981</v>
      </c>
      <c r="D609" s="177">
        <f t="shared" si="190"/>
        <v>8200</v>
      </c>
      <c r="E609" s="178">
        <f>VLOOKUP(A609,[1]Лист1!$A$2:$O$1343,14,0)</f>
        <v>9840</v>
      </c>
      <c r="F609" s="178">
        <f>F610+F611+F612+F613+F614+F615+F616+F617+F618+F619+F620+F621+F622+F623+F624+F626+F627+F628+F629+F630</f>
        <v>8592</v>
      </c>
      <c r="G609" s="179">
        <f t="shared" si="191"/>
        <v>10233.6</v>
      </c>
      <c r="H609" s="180"/>
      <c r="I609" s="178">
        <f>I610+I611+I612+I613+I614+I615+I616+I617+I618+I619+I620+I621+I622+I623+I624+I626+I627+I628+I629+I630</f>
        <v>10310.4</v>
      </c>
      <c r="J609" s="145">
        <f t="shared" si="192"/>
        <v>4.7804878048780495</v>
      </c>
      <c r="K609" s="110">
        <v>8605</v>
      </c>
      <c r="L609" s="143">
        <f t="shared" si="195"/>
        <v>10326</v>
      </c>
      <c r="M609" s="144">
        <f t="shared" si="198"/>
        <v>4.9390243902439011</v>
      </c>
      <c r="N609" s="144">
        <f t="shared" si="199"/>
        <v>8528</v>
      </c>
      <c r="S609" s="164">
        <f t="shared" si="193"/>
        <v>0</v>
      </c>
    </row>
    <row r="610" spans="1:19" s="4" customFormat="1" x14ac:dyDescent="0.25">
      <c r="A610" s="77">
        <v>60000416</v>
      </c>
      <c r="B610" s="23" t="s">
        <v>386</v>
      </c>
      <c r="C610" s="53" t="s">
        <v>981</v>
      </c>
      <c r="D610" s="10">
        <f t="shared" si="190"/>
        <v>385</v>
      </c>
      <c r="E610" s="100">
        <f>VLOOKUP(A610,[1]Лист1!$A$2:$O$1343,14,0)</f>
        <v>462</v>
      </c>
      <c r="F610" s="100">
        <f t="shared" ref="F610:F642" si="202">K610</f>
        <v>400</v>
      </c>
      <c r="G610" s="112">
        <f t="shared" si="191"/>
        <v>480.48</v>
      </c>
      <c r="H610" s="113"/>
      <c r="I610" s="114">
        <f t="shared" ref="I610:I662" si="203">F610*1.2</f>
        <v>480</v>
      </c>
      <c r="J610" s="115">
        <f t="shared" si="192"/>
        <v>3.896103896103881</v>
      </c>
      <c r="K610" s="97">
        <v>400</v>
      </c>
      <c r="L610" s="98">
        <f t="shared" si="195"/>
        <v>480</v>
      </c>
      <c r="M610" s="5">
        <f t="shared" si="198"/>
        <v>3.896103896103881</v>
      </c>
      <c r="N610" s="5">
        <f t="shared" si="199"/>
        <v>400.40000000000003</v>
      </c>
      <c r="S610" s="164">
        <f t="shared" si="193"/>
        <v>0</v>
      </c>
    </row>
    <row r="611" spans="1:19" s="4" customFormat="1" x14ac:dyDescent="0.25">
      <c r="A611" s="77">
        <v>60000396</v>
      </c>
      <c r="B611" s="23" t="s">
        <v>387</v>
      </c>
      <c r="C611" s="53" t="s">
        <v>981</v>
      </c>
      <c r="D611" s="10">
        <f t="shared" si="190"/>
        <v>426.66666666666669</v>
      </c>
      <c r="E611" s="100">
        <f>VLOOKUP(A611,[1]Лист1!$A$2:$O$1343,14,0)</f>
        <v>512</v>
      </c>
      <c r="F611" s="100">
        <f t="shared" si="202"/>
        <v>442</v>
      </c>
      <c r="G611" s="112">
        <f t="shared" si="191"/>
        <v>532.48</v>
      </c>
      <c r="H611" s="113"/>
      <c r="I611" s="114">
        <f t="shared" si="203"/>
        <v>530.4</v>
      </c>
      <c r="J611" s="115">
        <f t="shared" si="192"/>
        <v>3.59375</v>
      </c>
      <c r="K611" s="97">
        <v>442</v>
      </c>
      <c r="L611" s="98">
        <f t="shared" si="195"/>
        <v>530.4</v>
      </c>
      <c r="M611" s="5">
        <f t="shared" si="198"/>
        <v>3.59375</v>
      </c>
      <c r="N611" s="5">
        <f t="shared" si="199"/>
        <v>443.73333333333335</v>
      </c>
      <c r="S611" s="164">
        <f t="shared" si="193"/>
        <v>0</v>
      </c>
    </row>
    <row r="612" spans="1:19" s="4" customFormat="1" x14ac:dyDescent="0.25">
      <c r="A612" s="77">
        <v>60000397</v>
      </c>
      <c r="B612" s="23" t="s">
        <v>388</v>
      </c>
      <c r="C612" s="53" t="s">
        <v>981</v>
      </c>
      <c r="D612" s="10">
        <f t="shared" si="190"/>
        <v>1240</v>
      </c>
      <c r="E612" s="100">
        <f>VLOOKUP(A612,[1]Лист1!$A$2:$O$1343,14,0)</f>
        <v>1488</v>
      </c>
      <c r="F612" s="100">
        <f t="shared" si="202"/>
        <v>1290</v>
      </c>
      <c r="G612" s="112">
        <f t="shared" si="191"/>
        <v>1547.52</v>
      </c>
      <c r="H612" s="113"/>
      <c r="I612" s="114">
        <f t="shared" si="203"/>
        <v>1548</v>
      </c>
      <c r="J612" s="115">
        <f t="shared" si="192"/>
        <v>4.0322580645161281</v>
      </c>
      <c r="K612" s="97">
        <v>1290</v>
      </c>
      <c r="L612" s="98">
        <f t="shared" si="195"/>
        <v>1548</v>
      </c>
      <c r="M612" s="5">
        <f t="shared" si="198"/>
        <v>4.0322580645161281</v>
      </c>
      <c r="N612" s="5">
        <f t="shared" si="199"/>
        <v>1289.6000000000001</v>
      </c>
      <c r="S612" s="164">
        <f t="shared" si="193"/>
        <v>0</v>
      </c>
    </row>
    <row r="613" spans="1:19" s="4" customFormat="1" x14ac:dyDescent="0.25">
      <c r="A613" s="77">
        <v>60000385</v>
      </c>
      <c r="B613" s="23" t="s">
        <v>389</v>
      </c>
      <c r="C613" s="53" t="s">
        <v>981</v>
      </c>
      <c r="D613" s="10">
        <f t="shared" si="190"/>
        <v>215.83333333333334</v>
      </c>
      <c r="E613" s="100">
        <f>VLOOKUP(A613,[1]Лист1!$A$2:$O$1343,14,0)</f>
        <v>259</v>
      </c>
      <c r="F613" s="100">
        <f t="shared" si="202"/>
        <v>225</v>
      </c>
      <c r="G613" s="112">
        <f t="shared" si="191"/>
        <v>269.36</v>
      </c>
      <c r="H613" s="113"/>
      <c r="I613" s="114">
        <f t="shared" si="203"/>
        <v>270</v>
      </c>
      <c r="J613" s="115">
        <f t="shared" si="192"/>
        <v>4.2471042471042324</v>
      </c>
      <c r="K613" s="97">
        <v>225</v>
      </c>
      <c r="L613" s="98">
        <f t="shared" si="195"/>
        <v>270</v>
      </c>
      <c r="M613" s="5">
        <f t="shared" si="198"/>
        <v>4.2471042471042324</v>
      </c>
      <c r="N613" s="5">
        <f t="shared" si="199"/>
        <v>224.4666666666667</v>
      </c>
      <c r="S613" s="164">
        <f t="shared" si="193"/>
        <v>0</v>
      </c>
    </row>
    <row r="614" spans="1:19" s="4" customFormat="1" x14ac:dyDescent="0.25">
      <c r="A614" s="77">
        <v>60000400</v>
      </c>
      <c r="B614" s="23" t="s">
        <v>390</v>
      </c>
      <c r="C614" s="53" t="s">
        <v>981</v>
      </c>
      <c r="D614" s="10">
        <f t="shared" si="190"/>
        <v>370</v>
      </c>
      <c r="E614" s="100">
        <f>VLOOKUP(A614,[1]Лист1!$A$2:$O$1343,14,0)</f>
        <v>444</v>
      </c>
      <c r="F614" s="100">
        <f t="shared" si="202"/>
        <v>385</v>
      </c>
      <c r="G614" s="112">
        <f t="shared" si="191"/>
        <v>461.76</v>
      </c>
      <c r="H614" s="113"/>
      <c r="I614" s="114">
        <f t="shared" si="203"/>
        <v>462</v>
      </c>
      <c r="J614" s="115">
        <f t="shared" si="192"/>
        <v>4.0540540540540633</v>
      </c>
      <c r="K614" s="97">
        <v>385</v>
      </c>
      <c r="L614" s="98">
        <f t="shared" si="195"/>
        <v>462</v>
      </c>
      <c r="M614" s="5">
        <f t="shared" si="198"/>
        <v>4.0540540540540633</v>
      </c>
      <c r="N614" s="5">
        <f t="shared" si="199"/>
        <v>384.8</v>
      </c>
      <c r="S614" s="164">
        <f t="shared" si="193"/>
        <v>0</v>
      </c>
    </row>
    <row r="615" spans="1:19" s="4" customFormat="1" x14ac:dyDescent="0.25">
      <c r="A615" s="77">
        <v>60000392</v>
      </c>
      <c r="B615" s="23" t="s">
        <v>391</v>
      </c>
      <c r="C615" s="53" t="s">
        <v>981</v>
      </c>
      <c r="D615" s="10">
        <f t="shared" si="190"/>
        <v>360.83333333333337</v>
      </c>
      <c r="E615" s="100">
        <f>VLOOKUP(A615,[1]Лист1!$A$2:$O$1343,14,0)</f>
        <v>433</v>
      </c>
      <c r="F615" s="100">
        <f t="shared" si="202"/>
        <v>375</v>
      </c>
      <c r="G615" s="112">
        <f t="shared" si="191"/>
        <v>450.32</v>
      </c>
      <c r="H615" s="113"/>
      <c r="I615" s="114">
        <f t="shared" si="203"/>
        <v>450</v>
      </c>
      <c r="J615" s="115">
        <f t="shared" si="192"/>
        <v>3.9260969976905358</v>
      </c>
      <c r="K615" s="97">
        <v>375</v>
      </c>
      <c r="L615" s="98">
        <f t="shared" si="195"/>
        <v>450</v>
      </c>
      <c r="M615" s="5">
        <f t="shared" si="198"/>
        <v>3.9260969976905358</v>
      </c>
      <c r="N615" s="5">
        <f t="shared" si="199"/>
        <v>375.26666666666671</v>
      </c>
      <c r="S615" s="164">
        <f t="shared" si="193"/>
        <v>0</v>
      </c>
    </row>
    <row r="616" spans="1:19" s="4" customFormat="1" x14ac:dyDescent="0.25">
      <c r="A616" s="77">
        <v>60000394</v>
      </c>
      <c r="B616" s="23" t="s">
        <v>392</v>
      </c>
      <c r="C616" s="53" t="s">
        <v>981</v>
      </c>
      <c r="D616" s="10">
        <f t="shared" si="190"/>
        <v>410</v>
      </c>
      <c r="E616" s="100">
        <f>VLOOKUP(A616,[1]Лист1!$A$2:$O$1343,14,0)</f>
        <v>492</v>
      </c>
      <c r="F616" s="100">
        <f t="shared" si="202"/>
        <v>425</v>
      </c>
      <c r="G616" s="112">
        <f t="shared" si="191"/>
        <v>511.68</v>
      </c>
      <c r="H616" s="113"/>
      <c r="I616" s="114">
        <f t="shared" si="203"/>
        <v>510</v>
      </c>
      <c r="J616" s="115">
        <f t="shared" si="192"/>
        <v>3.6585365853658516</v>
      </c>
      <c r="K616" s="97">
        <v>425</v>
      </c>
      <c r="L616" s="98">
        <f t="shared" si="195"/>
        <v>510</v>
      </c>
      <c r="M616" s="5">
        <f t="shared" si="198"/>
        <v>3.6585365853658516</v>
      </c>
      <c r="N616" s="5">
        <f t="shared" si="199"/>
        <v>426.40000000000003</v>
      </c>
      <c r="S616" s="164">
        <f t="shared" si="193"/>
        <v>0</v>
      </c>
    </row>
    <row r="617" spans="1:19" s="4" customFormat="1" x14ac:dyDescent="0.25">
      <c r="A617" s="77">
        <v>60000388</v>
      </c>
      <c r="B617" s="23" t="s">
        <v>393</v>
      </c>
      <c r="C617" s="53" t="s">
        <v>981</v>
      </c>
      <c r="D617" s="10">
        <f t="shared" si="190"/>
        <v>410</v>
      </c>
      <c r="E617" s="100">
        <f>VLOOKUP(A617,[1]Лист1!$A$2:$O$1343,14,0)</f>
        <v>492</v>
      </c>
      <c r="F617" s="100">
        <f t="shared" si="202"/>
        <v>425</v>
      </c>
      <c r="G617" s="112">
        <f t="shared" si="191"/>
        <v>511.68</v>
      </c>
      <c r="H617" s="113"/>
      <c r="I617" s="114">
        <f t="shared" si="203"/>
        <v>510</v>
      </c>
      <c r="J617" s="115">
        <f t="shared" si="192"/>
        <v>3.6585365853658516</v>
      </c>
      <c r="K617" s="97">
        <v>425</v>
      </c>
      <c r="L617" s="98">
        <f t="shared" si="195"/>
        <v>510</v>
      </c>
      <c r="M617" s="5">
        <f t="shared" si="198"/>
        <v>3.6585365853658516</v>
      </c>
      <c r="N617" s="5">
        <f t="shared" si="199"/>
        <v>426.40000000000003</v>
      </c>
      <c r="S617" s="164">
        <f t="shared" si="193"/>
        <v>0</v>
      </c>
    </row>
    <row r="618" spans="1:19" s="4" customFormat="1" x14ac:dyDescent="0.25">
      <c r="A618" s="77">
        <v>60000356</v>
      </c>
      <c r="B618" s="23" t="s">
        <v>394</v>
      </c>
      <c r="C618" s="53" t="s">
        <v>981</v>
      </c>
      <c r="D618" s="10">
        <f t="shared" si="190"/>
        <v>412.5</v>
      </c>
      <c r="E618" s="100">
        <f>VLOOKUP(A618,[1]Лист1!$A$2:$O$1343,14,0)</f>
        <v>495</v>
      </c>
      <c r="F618" s="100">
        <f t="shared" si="202"/>
        <v>430</v>
      </c>
      <c r="G618" s="112">
        <f t="shared" si="191"/>
        <v>514.80000000000007</v>
      </c>
      <c r="H618" s="113"/>
      <c r="I618" s="114">
        <f t="shared" si="203"/>
        <v>516</v>
      </c>
      <c r="J618" s="115">
        <f t="shared" si="192"/>
        <v>4.2424242424242493</v>
      </c>
      <c r="K618" s="97">
        <v>430</v>
      </c>
      <c r="L618" s="98">
        <f t="shared" si="195"/>
        <v>516</v>
      </c>
      <c r="M618" s="5">
        <f t="shared" si="198"/>
        <v>4.2424242424242493</v>
      </c>
      <c r="N618" s="5">
        <f t="shared" si="199"/>
        <v>429</v>
      </c>
      <c r="S618" s="164">
        <f t="shared" si="193"/>
        <v>0</v>
      </c>
    </row>
    <row r="619" spans="1:19" s="4" customFormat="1" x14ac:dyDescent="0.25">
      <c r="A619" s="77">
        <v>60000398</v>
      </c>
      <c r="B619" s="23" t="s">
        <v>395</v>
      </c>
      <c r="C619" s="53" t="s">
        <v>981</v>
      </c>
      <c r="D619" s="10">
        <f t="shared" si="190"/>
        <v>765.83333333333337</v>
      </c>
      <c r="E619" s="100">
        <f>VLOOKUP(A619,[1]Лист1!$A$2:$O$1343,14,0)</f>
        <v>919</v>
      </c>
      <c r="F619" s="100">
        <f t="shared" si="202"/>
        <v>795</v>
      </c>
      <c r="G619" s="112">
        <f t="shared" si="191"/>
        <v>955.76</v>
      </c>
      <c r="H619" s="113"/>
      <c r="I619" s="114">
        <f t="shared" si="203"/>
        <v>954</v>
      </c>
      <c r="J619" s="115">
        <f t="shared" si="192"/>
        <v>3.8084874863982634</v>
      </c>
      <c r="K619" s="97">
        <v>795</v>
      </c>
      <c r="L619" s="98">
        <f t="shared" si="195"/>
        <v>954</v>
      </c>
      <c r="M619" s="5">
        <f t="shared" si="198"/>
        <v>3.8084874863982634</v>
      </c>
      <c r="N619" s="5">
        <f t="shared" si="199"/>
        <v>796.4666666666667</v>
      </c>
      <c r="S619" s="164">
        <f t="shared" si="193"/>
        <v>0</v>
      </c>
    </row>
    <row r="620" spans="1:19" s="4" customFormat="1" x14ac:dyDescent="0.25">
      <c r="A620" s="77">
        <v>60000366</v>
      </c>
      <c r="B620" s="23" t="s">
        <v>396</v>
      </c>
      <c r="C620" s="53" t="s">
        <v>981</v>
      </c>
      <c r="D620" s="10">
        <f t="shared" si="190"/>
        <v>370</v>
      </c>
      <c r="E620" s="100">
        <f>VLOOKUP(A620,[1]Лист1!$A$2:$O$1343,14,0)</f>
        <v>444</v>
      </c>
      <c r="F620" s="100">
        <f t="shared" si="202"/>
        <v>385</v>
      </c>
      <c r="G620" s="112">
        <f t="shared" si="191"/>
        <v>461.76</v>
      </c>
      <c r="H620" s="113"/>
      <c r="I620" s="114">
        <f t="shared" si="203"/>
        <v>462</v>
      </c>
      <c r="J620" s="115">
        <f t="shared" si="192"/>
        <v>4.0540540540540633</v>
      </c>
      <c r="K620" s="97">
        <v>385</v>
      </c>
      <c r="L620" s="98">
        <f t="shared" si="195"/>
        <v>462</v>
      </c>
      <c r="M620" s="5">
        <f t="shared" si="198"/>
        <v>4.0540540540540633</v>
      </c>
      <c r="N620" s="5">
        <f t="shared" si="199"/>
        <v>384.8</v>
      </c>
      <c r="S620" s="164">
        <f t="shared" si="193"/>
        <v>0</v>
      </c>
    </row>
    <row r="621" spans="1:19" s="4" customFormat="1" ht="31.5" x14ac:dyDescent="0.25">
      <c r="A621" s="77">
        <v>60000389</v>
      </c>
      <c r="B621" s="23" t="s">
        <v>397</v>
      </c>
      <c r="C621" s="53" t="s">
        <v>981</v>
      </c>
      <c r="D621" s="10">
        <f t="shared" si="190"/>
        <v>220.83333333333334</v>
      </c>
      <c r="E621" s="100">
        <f>VLOOKUP(A621,[1]Лист1!$A$2:$O$1343,14,0)</f>
        <v>265</v>
      </c>
      <c r="F621" s="100">
        <f t="shared" si="202"/>
        <v>230</v>
      </c>
      <c r="G621" s="112">
        <f t="shared" si="191"/>
        <v>275.60000000000002</v>
      </c>
      <c r="H621" s="113"/>
      <c r="I621" s="114">
        <f t="shared" si="203"/>
        <v>276</v>
      </c>
      <c r="J621" s="115">
        <f t="shared" si="192"/>
        <v>4.1509433962264097</v>
      </c>
      <c r="K621" s="97">
        <v>230</v>
      </c>
      <c r="L621" s="98">
        <f t="shared" si="195"/>
        <v>276</v>
      </c>
      <c r="M621" s="5">
        <f t="shared" si="198"/>
        <v>4.1509433962264097</v>
      </c>
      <c r="N621" s="5">
        <f t="shared" si="199"/>
        <v>229.66666666666669</v>
      </c>
      <c r="S621" s="164">
        <f t="shared" si="193"/>
        <v>0</v>
      </c>
    </row>
    <row r="622" spans="1:19" s="4" customFormat="1" x14ac:dyDescent="0.25">
      <c r="A622" s="77">
        <v>60000390</v>
      </c>
      <c r="B622" s="23" t="s">
        <v>398</v>
      </c>
      <c r="C622" s="53" t="s">
        <v>981</v>
      </c>
      <c r="D622" s="10">
        <f t="shared" si="190"/>
        <v>232.5</v>
      </c>
      <c r="E622" s="100">
        <f>VLOOKUP(A622,[1]Лист1!$A$2:$O$1343,14,0)</f>
        <v>279</v>
      </c>
      <c r="F622" s="100">
        <f t="shared" si="202"/>
        <v>240</v>
      </c>
      <c r="G622" s="112">
        <f t="shared" si="191"/>
        <v>290.16000000000003</v>
      </c>
      <c r="H622" s="113"/>
      <c r="I622" s="114">
        <f t="shared" si="203"/>
        <v>288</v>
      </c>
      <c r="J622" s="115">
        <f t="shared" si="192"/>
        <v>3.2258064516128968</v>
      </c>
      <c r="K622" s="97">
        <v>240</v>
      </c>
      <c r="L622" s="98">
        <f t="shared" si="195"/>
        <v>288</v>
      </c>
      <c r="M622" s="5">
        <f t="shared" si="198"/>
        <v>3.2258064516128968</v>
      </c>
      <c r="N622" s="5">
        <f t="shared" si="199"/>
        <v>241.8</v>
      </c>
      <c r="S622" s="164">
        <f t="shared" si="193"/>
        <v>0</v>
      </c>
    </row>
    <row r="623" spans="1:19" x14ac:dyDescent="0.25">
      <c r="A623" s="77">
        <v>60000384</v>
      </c>
      <c r="B623" s="23" t="s">
        <v>1076</v>
      </c>
      <c r="C623" s="53" t="s">
        <v>981</v>
      </c>
      <c r="D623" s="10">
        <f t="shared" si="190"/>
        <v>399.16666666666669</v>
      </c>
      <c r="E623" s="100">
        <f>VLOOKUP(A623,[1]Лист1!$A$2:$O$1343,14,0)</f>
        <v>479</v>
      </c>
      <c r="F623" s="100">
        <f t="shared" si="202"/>
        <v>415</v>
      </c>
      <c r="G623" s="112">
        <f t="shared" si="191"/>
        <v>498.16</v>
      </c>
      <c r="H623" s="113"/>
      <c r="I623" s="114">
        <f t="shared" si="203"/>
        <v>498</v>
      </c>
      <c r="J623" s="115">
        <f t="shared" si="192"/>
        <v>3.9665970772442449</v>
      </c>
      <c r="K623" s="97">
        <v>415</v>
      </c>
      <c r="L623" s="98">
        <f t="shared" si="195"/>
        <v>498</v>
      </c>
      <c r="M623" s="5">
        <f t="shared" si="198"/>
        <v>3.9665970772442449</v>
      </c>
      <c r="N623" s="5">
        <f t="shared" si="199"/>
        <v>415.13333333333338</v>
      </c>
      <c r="S623" s="164">
        <f t="shared" si="193"/>
        <v>0</v>
      </c>
    </row>
    <row r="624" spans="1:19" x14ac:dyDescent="0.25">
      <c r="A624" s="77">
        <v>60000395</v>
      </c>
      <c r="B624" s="23" t="s">
        <v>399</v>
      </c>
      <c r="C624" s="53" t="s">
        <v>981</v>
      </c>
      <c r="D624" s="10">
        <f t="shared" si="190"/>
        <v>313.33333333333337</v>
      </c>
      <c r="E624" s="100">
        <f>VLOOKUP(A624,[1]Лист1!$A$2:$O$1343,14,0)</f>
        <v>376</v>
      </c>
      <c r="F624" s="100">
        <f t="shared" si="202"/>
        <v>325</v>
      </c>
      <c r="G624" s="112">
        <f t="shared" si="191"/>
        <v>391.04</v>
      </c>
      <c r="H624" s="113"/>
      <c r="I624" s="114">
        <f t="shared" si="203"/>
        <v>390</v>
      </c>
      <c r="J624" s="115">
        <f t="shared" si="192"/>
        <v>3.7234042553191387</v>
      </c>
      <c r="K624" s="97">
        <v>325</v>
      </c>
      <c r="L624" s="98">
        <f t="shared" si="195"/>
        <v>390</v>
      </c>
      <c r="M624" s="5">
        <f t="shared" si="198"/>
        <v>3.7234042553191387</v>
      </c>
      <c r="N624" s="5">
        <f t="shared" si="199"/>
        <v>325.86666666666673</v>
      </c>
      <c r="S624" s="164">
        <f t="shared" si="193"/>
        <v>0</v>
      </c>
    </row>
    <row r="625" spans="1:19" ht="31.5" x14ac:dyDescent="0.25">
      <c r="A625" s="77">
        <v>60000411</v>
      </c>
      <c r="B625" s="23" t="s">
        <v>1393</v>
      </c>
      <c r="C625" s="53" t="s">
        <v>981</v>
      </c>
      <c r="D625" s="10"/>
      <c r="E625" s="100"/>
      <c r="F625" s="100">
        <v>245</v>
      </c>
      <c r="G625" s="112"/>
      <c r="H625" s="113"/>
      <c r="I625" s="114">
        <v>294</v>
      </c>
      <c r="J625" s="115"/>
      <c r="K625" s="97"/>
      <c r="S625" s="164"/>
    </row>
    <row r="626" spans="1:19" ht="31.5" x14ac:dyDescent="0.25">
      <c r="A626" s="77">
        <v>60000368</v>
      </c>
      <c r="B626" s="23" t="s">
        <v>400</v>
      </c>
      <c r="C626" s="53" t="s">
        <v>981</v>
      </c>
      <c r="D626" s="10">
        <f t="shared" si="190"/>
        <v>713.33333333333337</v>
      </c>
      <c r="E626" s="100">
        <f>VLOOKUP(A626,[1]Лист1!$A$2:$O$1343,14,0)</f>
        <v>856</v>
      </c>
      <c r="F626" s="100">
        <f t="shared" si="202"/>
        <v>740</v>
      </c>
      <c r="G626" s="112">
        <f t="shared" si="191"/>
        <v>890.24</v>
      </c>
      <c r="H626" s="113"/>
      <c r="I626" s="114">
        <f t="shared" si="203"/>
        <v>888</v>
      </c>
      <c r="J626" s="115">
        <f t="shared" si="192"/>
        <v>3.7383177570093409</v>
      </c>
      <c r="K626" s="97">
        <v>740</v>
      </c>
      <c r="L626" s="98">
        <f t="shared" si="195"/>
        <v>888</v>
      </c>
      <c r="M626" s="5">
        <f t="shared" si="198"/>
        <v>3.7383177570093409</v>
      </c>
      <c r="N626" s="5">
        <f t="shared" si="199"/>
        <v>741.86666666666679</v>
      </c>
      <c r="S626" s="164">
        <f t="shared" si="193"/>
        <v>0</v>
      </c>
    </row>
    <row r="627" spans="1:19" ht="31.5" x14ac:dyDescent="0.25">
      <c r="A627" s="77">
        <v>60000369</v>
      </c>
      <c r="B627" s="23" t="s">
        <v>401</v>
      </c>
      <c r="C627" s="53" t="s">
        <v>981</v>
      </c>
      <c r="D627" s="10">
        <f t="shared" si="190"/>
        <v>356.66666666666669</v>
      </c>
      <c r="E627" s="100">
        <f>VLOOKUP(A627,[1]Лист1!$A$2:$O$1343,14,0)</f>
        <v>428</v>
      </c>
      <c r="F627" s="100">
        <f t="shared" si="202"/>
        <v>370</v>
      </c>
      <c r="G627" s="112">
        <f t="shared" si="191"/>
        <v>445.12</v>
      </c>
      <c r="H627" s="113"/>
      <c r="I627" s="114">
        <f t="shared" si="203"/>
        <v>444</v>
      </c>
      <c r="J627" s="115">
        <f t="shared" si="192"/>
        <v>3.7383177570093409</v>
      </c>
      <c r="K627" s="97">
        <v>370</v>
      </c>
      <c r="L627" s="98">
        <f t="shared" si="195"/>
        <v>444</v>
      </c>
      <c r="M627" s="5">
        <f t="shared" si="198"/>
        <v>3.7383177570093409</v>
      </c>
      <c r="N627" s="5">
        <f t="shared" si="199"/>
        <v>370.93333333333339</v>
      </c>
      <c r="S627" s="164">
        <f t="shared" si="193"/>
        <v>0</v>
      </c>
    </row>
    <row r="628" spans="1:19" ht="31.5" x14ac:dyDescent="0.25">
      <c r="A628" s="77">
        <v>60000370</v>
      </c>
      <c r="B628" s="23" t="s">
        <v>402</v>
      </c>
      <c r="C628" s="53" t="s">
        <v>981</v>
      </c>
      <c r="D628" s="10">
        <f t="shared" si="190"/>
        <v>350</v>
      </c>
      <c r="E628" s="100">
        <f>VLOOKUP(A628,[1]Лист1!$A$2:$O$1343,14,0)</f>
        <v>420</v>
      </c>
      <c r="F628" s="100">
        <f t="shared" si="202"/>
        <v>365</v>
      </c>
      <c r="G628" s="112">
        <f t="shared" ref="G628:G662" si="204">E628*$H$11</f>
        <v>436.8</v>
      </c>
      <c r="H628" s="113"/>
      <c r="I628" s="114">
        <f t="shared" si="203"/>
        <v>438</v>
      </c>
      <c r="J628" s="115">
        <f t="shared" ref="J628:J659" si="205">I628/E628*100-100</f>
        <v>4.2857142857142918</v>
      </c>
      <c r="K628" s="97">
        <v>365</v>
      </c>
      <c r="L628" s="98">
        <f t="shared" si="195"/>
        <v>438</v>
      </c>
      <c r="M628" s="5">
        <f t="shared" si="198"/>
        <v>4.2857142857142918</v>
      </c>
      <c r="N628" s="5">
        <f t="shared" si="199"/>
        <v>364</v>
      </c>
      <c r="S628" s="164">
        <f t="shared" si="193"/>
        <v>0</v>
      </c>
    </row>
    <row r="629" spans="1:19" x14ac:dyDescent="0.25">
      <c r="A629" s="77">
        <v>60000386</v>
      </c>
      <c r="B629" s="23" t="s">
        <v>403</v>
      </c>
      <c r="C629" s="53" t="s">
        <v>981</v>
      </c>
      <c r="D629" s="10">
        <f t="shared" si="190"/>
        <v>135.83333333333334</v>
      </c>
      <c r="E629" s="100">
        <f>VLOOKUP(A629,[1]Лист1!$A$2:$O$1343,14,0)</f>
        <v>163</v>
      </c>
      <c r="F629" s="100">
        <f t="shared" si="202"/>
        <v>140</v>
      </c>
      <c r="G629" s="112">
        <f t="shared" si="204"/>
        <v>169.52</v>
      </c>
      <c r="H629" s="113"/>
      <c r="I629" s="114">
        <f t="shared" si="203"/>
        <v>168</v>
      </c>
      <c r="J629" s="115">
        <f t="shared" si="205"/>
        <v>3.0674846625766889</v>
      </c>
      <c r="K629" s="97">
        <v>140</v>
      </c>
      <c r="L629" s="98">
        <f t="shared" si="195"/>
        <v>168</v>
      </c>
      <c r="M629" s="5">
        <f t="shared" si="198"/>
        <v>3.0674846625766889</v>
      </c>
      <c r="N629" s="5">
        <f t="shared" si="199"/>
        <v>141.26666666666668</v>
      </c>
      <c r="S629" s="164">
        <f t="shared" si="193"/>
        <v>0</v>
      </c>
    </row>
    <row r="630" spans="1:19" x14ac:dyDescent="0.25">
      <c r="A630" s="77">
        <v>60000387</v>
      </c>
      <c r="B630" s="23" t="s">
        <v>404</v>
      </c>
      <c r="C630" s="53" t="s">
        <v>981</v>
      </c>
      <c r="D630" s="10">
        <f t="shared" si="190"/>
        <v>185</v>
      </c>
      <c r="E630" s="100">
        <f>VLOOKUP(A630,[1]Лист1!$A$2:$O$1343,14,0)</f>
        <v>222</v>
      </c>
      <c r="F630" s="100">
        <f t="shared" si="202"/>
        <v>190</v>
      </c>
      <c r="G630" s="112">
        <f t="shared" si="204"/>
        <v>230.88</v>
      </c>
      <c r="H630" s="113"/>
      <c r="I630" s="114">
        <f t="shared" si="203"/>
        <v>228</v>
      </c>
      <c r="J630" s="115">
        <f t="shared" si="205"/>
        <v>2.7027027027026946</v>
      </c>
      <c r="K630" s="97">
        <v>190</v>
      </c>
      <c r="L630" s="98">
        <f t="shared" si="195"/>
        <v>228</v>
      </c>
      <c r="M630" s="5">
        <f t="shared" si="198"/>
        <v>2.7027027027026946</v>
      </c>
      <c r="N630" s="5">
        <f t="shared" si="199"/>
        <v>192.4</v>
      </c>
      <c r="S630" s="164">
        <f t="shared" si="193"/>
        <v>0</v>
      </c>
    </row>
    <row r="631" spans="1:19" x14ac:dyDescent="0.25">
      <c r="A631" s="77">
        <v>60000662</v>
      </c>
      <c r="B631" s="23" t="s">
        <v>1077</v>
      </c>
      <c r="C631" s="53" t="s">
        <v>981</v>
      </c>
      <c r="D631" s="10">
        <f t="shared" si="190"/>
        <v>340</v>
      </c>
      <c r="E631" s="100">
        <f>VLOOKUP(A631,[1]Лист1!$A$2:$O$1343,14,0)</f>
        <v>408</v>
      </c>
      <c r="F631" s="100">
        <f t="shared" si="202"/>
        <v>350</v>
      </c>
      <c r="G631" s="112">
        <f t="shared" si="204"/>
        <v>424.32</v>
      </c>
      <c r="H631" s="113"/>
      <c r="I631" s="114">
        <f t="shared" si="203"/>
        <v>420</v>
      </c>
      <c r="J631" s="115">
        <f t="shared" si="205"/>
        <v>2.941176470588232</v>
      </c>
      <c r="K631" s="97">
        <v>350</v>
      </c>
      <c r="L631" s="98">
        <f t="shared" si="195"/>
        <v>420</v>
      </c>
      <c r="M631" s="5">
        <f t="shared" si="198"/>
        <v>2.941176470588232</v>
      </c>
      <c r="N631" s="5">
        <f t="shared" si="199"/>
        <v>353.6</v>
      </c>
      <c r="S631" s="164">
        <f t="shared" si="193"/>
        <v>0</v>
      </c>
    </row>
    <row r="632" spans="1:19" ht="47.25" x14ac:dyDescent="0.25">
      <c r="A632" s="77">
        <v>60000669</v>
      </c>
      <c r="B632" s="23" t="s">
        <v>405</v>
      </c>
      <c r="C632" s="53" t="s">
        <v>981</v>
      </c>
      <c r="D632" s="10">
        <f t="shared" si="190"/>
        <v>1227.5</v>
      </c>
      <c r="E632" s="100">
        <f>VLOOKUP(A632,[1]Лист1!$A$2:$O$1343,14,0)</f>
        <v>1473</v>
      </c>
      <c r="F632" s="100">
        <f t="shared" si="202"/>
        <v>1275</v>
      </c>
      <c r="G632" s="112">
        <f t="shared" si="204"/>
        <v>1531.92</v>
      </c>
      <c r="H632" s="113"/>
      <c r="I632" s="114">
        <f t="shared" si="203"/>
        <v>1530</v>
      </c>
      <c r="J632" s="115">
        <f t="shared" si="205"/>
        <v>3.869653767820779</v>
      </c>
      <c r="K632" s="97">
        <v>1275</v>
      </c>
      <c r="L632" s="98">
        <f t="shared" si="195"/>
        <v>1530</v>
      </c>
      <c r="M632" s="5">
        <f t="shared" si="198"/>
        <v>3.869653767820779</v>
      </c>
      <c r="N632" s="5">
        <f t="shared" si="199"/>
        <v>1276.6000000000001</v>
      </c>
      <c r="S632" s="164">
        <f t="shared" si="193"/>
        <v>0</v>
      </c>
    </row>
    <row r="633" spans="1:19" x14ac:dyDescent="0.25">
      <c r="A633" s="77">
        <v>60000421</v>
      </c>
      <c r="B633" s="23" t="s">
        <v>406</v>
      </c>
      <c r="C633" s="53" t="s">
        <v>981</v>
      </c>
      <c r="D633" s="10">
        <f t="shared" si="190"/>
        <v>1227.5</v>
      </c>
      <c r="E633" s="100">
        <f>VLOOKUP(A633,[1]Лист1!$A$2:$O$1343,14,0)</f>
        <v>1473</v>
      </c>
      <c r="F633" s="100">
        <f t="shared" si="202"/>
        <v>1275</v>
      </c>
      <c r="G633" s="112">
        <f t="shared" si="204"/>
        <v>1531.92</v>
      </c>
      <c r="H633" s="113"/>
      <c r="I633" s="114">
        <f t="shared" si="203"/>
        <v>1530</v>
      </c>
      <c r="J633" s="115">
        <f t="shared" si="205"/>
        <v>3.869653767820779</v>
      </c>
      <c r="K633" s="97">
        <v>1275</v>
      </c>
      <c r="L633" s="98">
        <f t="shared" si="195"/>
        <v>1530</v>
      </c>
      <c r="M633" s="5">
        <f t="shared" si="198"/>
        <v>3.869653767820779</v>
      </c>
      <c r="N633" s="5">
        <f t="shared" si="199"/>
        <v>1276.6000000000001</v>
      </c>
      <c r="S633" s="164">
        <f t="shared" si="193"/>
        <v>0</v>
      </c>
    </row>
    <row r="634" spans="1:19" x14ac:dyDescent="0.25">
      <c r="A634" s="77">
        <v>60000383</v>
      </c>
      <c r="B634" s="23" t="s">
        <v>407</v>
      </c>
      <c r="C634" s="53" t="s">
        <v>981</v>
      </c>
      <c r="D634" s="10">
        <f t="shared" si="190"/>
        <v>112.5</v>
      </c>
      <c r="E634" s="100">
        <f>VLOOKUP(A634,[1]Лист1!$A$2:$O$1343,14,0)</f>
        <v>135</v>
      </c>
      <c r="F634" s="100">
        <f t="shared" si="202"/>
        <v>115</v>
      </c>
      <c r="G634" s="112">
        <f t="shared" si="204"/>
        <v>140.4</v>
      </c>
      <c r="H634" s="113"/>
      <c r="I634" s="114">
        <f t="shared" si="203"/>
        <v>138</v>
      </c>
      <c r="J634" s="115">
        <f t="shared" si="205"/>
        <v>2.2222222222222143</v>
      </c>
      <c r="K634" s="97">
        <v>115</v>
      </c>
      <c r="L634" s="98">
        <f t="shared" si="195"/>
        <v>138</v>
      </c>
      <c r="M634" s="5">
        <f t="shared" si="198"/>
        <v>2.2222222222222143</v>
      </c>
      <c r="N634" s="5">
        <f t="shared" si="199"/>
        <v>117</v>
      </c>
      <c r="S634" s="164">
        <f t="shared" si="193"/>
        <v>0</v>
      </c>
    </row>
    <row r="635" spans="1:19" ht="31.5" x14ac:dyDescent="0.25">
      <c r="A635" s="77">
        <v>60000393</v>
      </c>
      <c r="B635" s="23" t="s">
        <v>408</v>
      </c>
      <c r="C635" s="53" t="s">
        <v>981</v>
      </c>
      <c r="D635" s="10">
        <f t="shared" si="190"/>
        <v>370</v>
      </c>
      <c r="E635" s="100">
        <f>VLOOKUP(A635,[1]Лист1!$A$2:$O$1343,14,0)</f>
        <v>444</v>
      </c>
      <c r="F635" s="100">
        <f t="shared" si="202"/>
        <v>385</v>
      </c>
      <c r="G635" s="112">
        <f t="shared" si="204"/>
        <v>461.76</v>
      </c>
      <c r="H635" s="113"/>
      <c r="I635" s="114">
        <f t="shared" si="203"/>
        <v>462</v>
      </c>
      <c r="J635" s="115">
        <f t="shared" si="205"/>
        <v>4.0540540540540633</v>
      </c>
      <c r="K635" s="97">
        <v>385</v>
      </c>
      <c r="L635" s="98">
        <f t="shared" si="195"/>
        <v>462</v>
      </c>
      <c r="M635" s="5">
        <f t="shared" si="198"/>
        <v>4.0540540540540633</v>
      </c>
      <c r="N635" s="5">
        <f t="shared" si="199"/>
        <v>384.8</v>
      </c>
      <c r="S635" s="164">
        <f t="shared" si="193"/>
        <v>0</v>
      </c>
    </row>
    <row r="636" spans="1:19" x14ac:dyDescent="0.25">
      <c r="A636" s="77">
        <v>60000406</v>
      </c>
      <c r="B636" s="24" t="s">
        <v>409</v>
      </c>
      <c r="C636" s="53" t="s">
        <v>981</v>
      </c>
      <c r="D636" s="10">
        <f t="shared" si="190"/>
        <v>279.16666666666669</v>
      </c>
      <c r="E636" s="100">
        <f>VLOOKUP(A636,[1]Лист1!$A$2:$O$1343,14,0)</f>
        <v>335</v>
      </c>
      <c r="F636" s="100">
        <f t="shared" si="202"/>
        <v>290</v>
      </c>
      <c r="G636" s="112">
        <f t="shared" si="204"/>
        <v>348.40000000000003</v>
      </c>
      <c r="H636" s="113"/>
      <c r="I636" s="114">
        <f t="shared" si="203"/>
        <v>348</v>
      </c>
      <c r="J636" s="115">
        <f t="shared" si="205"/>
        <v>3.8805970149253852</v>
      </c>
      <c r="K636" s="97">
        <v>290</v>
      </c>
      <c r="L636" s="98">
        <f t="shared" si="195"/>
        <v>348</v>
      </c>
      <c r="M636" s="5">
        <f t="shared" si="198"/>
        <v>3.8805970149253852</v>
      </c>
      <c r="N636" s="5">
        <f t="shared" si="199"/>
        <v>290.33333333333337</v>
      </c>
      <c r="S636" s="164">
        <f t="shared" si="193"/>
        <v>0</v>
      </c>
    </row>
    <row r="637" spans="1:19" x14ac:dyDescent="0.25">
      <c r="A637" s="77">
        <v>60000407</v>
      </c>
      <c r="B637" s="24" t="s">
        <v>410</v>
      </c>
      <c r="C637" s="53" t="s">
        <v>981</v>
      </c>
      <c r="D637" s="10">
        <f t="shared" si="190"/>
        <v>209.16666666666669</v>
      </c>
      <c r="E637" s="100">
        <f>VLOOKUP(A637,[1]Лист1!$A$2:$O$1343,14,0)</f>
        <v>251</v>
      </c>
      <c r="F637" s="100">
        <f t="shared" si="202"/>
        <v>215</v>
      </c>
      <c r="G637" s="112">
        <f t="shared" si="204"/>
        <v>261.04000000000002</v>
      </c>
      <c r="H637" s="113"/>
      <c r="I637" s="114">
        <f t="shared" si="203"/>
        <v>258</v>
      </c>
      <c r="J637" s="115">
        <f t="shared" si="205"/>
        <v>2.7888446215139453</v>
      </c>
      <c r="K637" s="97">
        <v>215</v>
      </c>
      <c r="L637" s="98">
        <f t="shared" si="195"/>
        <v>258</v>
      </c>
      <c r="M637" s="5">
        <f t="shared" si="198"/>
        <v>2.7888446215139453</v>
      </c>
      <c r="N637" s="5">
        <f t="shared" si="199"/>
        <v>217.53333333333336</v>
      </c>
      <c r="S637" s="164">
        <f t="shared" si="193"/>
        <v>0</v>
      </c>
    </row>
    <row r="638" spans="1:19" ht="31.5" x14ac:dyDescent="0.25">
      <c r="A638" s="77">
        <v>60000409</v>
      </c>
      <c r="B638" s="24" t="s">
        <v>972</v>
      </c>
      <c r="C638" s="53" t="s">
        <v>981</v>
      </c>
      <c r="D638" s="10">
        <f t="shared" si="190"/>
        <v>431.66666666666669</v>
      </c>
      <c r="E638" s="100">
        <f>VLOOKUP(A638,[1]Лист1!$A$2:$O$1343,14,0)</f>
        <v>518</v>
      </c>
      <c r="F638" s="100">
        <f t="shared" si="202"/>
        <v>445</v>
      </c>
      <c r="G638" s="112">
        <f t="shared" si="204"/>
        <v>538.72</v>
      </c>
      <c r="H638" s="113"/>
      <c r="I638" s="114">
        <f t="shared" si="203"/>
        <v>534</v>
      </c>
      <c r="J638" s="115">
        <f t="shared" si="205"/>
        <v>3.0888030888030755</v>
      </c>
      <c r="K638" s="97">
        <v>445</v>
      </c>
      <c r="L638" s="98">
        <f t="shared" si="195"/>
        <v>534</v>
      </c>
      <c r="M638" s="5">
        <f t="shared" si="198"/>
        <v>3.0888030888030755</v>
      </c>
      <c r="N638" s="5">
        <f t="shared" si="199"/>
        <v>448.93333333333339</v>
      </c>
      <c r="S638" s="164">
        <f t="shared" si="193"/>
        <v>0</v>
      </c>
    </row>
    <row r="639" spans="1:19" ht="31.5" x14ac:dyDescent="0.25">
      <c r="A639" s="77">
        <v>60000410</v>
      </c>
      <c r="B639" s="24" t="s">
        <v>411</v>
      </c>
      <c r="C639" s="53" t="s">
        <v>981</v>
      </c>
      <c r="D639" s="10">
        <f t="shared" si="190"/>
        <v>160.83333333333334</v>
      </c>
      <c r="E639" s="100">
        <f>VLOOKUP(A639,[1]Лист1!$A$2:$O$1343,14,0)</f>
        <v>193</v>
      </c>
      <c r="F639" s="100">
        <f t="shared" si="202"/>
        <v>165</v>
      </c>
      <c r="G639" s="112">
        <f t="shared" si="204"/>
        <v>200.72</v>
      </c>
      <c r="H639" s="113"/>
      <c r="I639" s="114">
        <f t="shared" si="203"/>
        <v>198</v>
      </c>
      <c r="J639" s="115">
        <f t="shared" si="205"/>
        <v>2.5906735751295429</v>
      </c>
      <c r="K639" s="97">
        <v>165</v>
      </c>
      <c r="L639" s="98">
        <f t="shared" si="195"/>
        <v>198</v>
      </c>
      <c r="M639" s="5">
        <f t="shared" si="198"/>
        <v>2.5906735751295429</v>
      </c>
      <c r="N639" s="5">
        <f t="shared" si="199"/>
        <v>167.26666666666668</v>
      </c>
      <c r="S639" s="164">
        <f t="shared" si="193"/>
        <v>0</v>
      </c>
    </row>
    <row r="640" spans="1:19" x14ac:dyDescent="0.25">
      <c r="A640" s="77">
        <v>60000412</v>
      </c>
      <c r="B640" s="23" t="s">
        <v>412</v>
      </c>
      <c r="C640" s="53" t="s">
        <v>981</v>
      </c>
      <c r="D640" s="10">
        <f t="shared" si="190"/>
        <v>118.33333333333334</v>
      </c>
      <c r="E640" s="100">
        <f>VLOOKUP(A640,[1]Лист1!$A$2:$O$1343,14,0)</f>
        <v>142</v>
      </c>
      <c r="F640" s="100">
        <f t="shared" si="202"/>
        <v>125</v>
      </c>
      <c r="G640" s="112">
        <f t="shared" si="204"/>
        <v>147.68</v>
      </c>
      <c r="H640" s="113"/>
      <c r="I640" s="114">
        <f t="shared" si="203"/>
        <v>150</v>
      </c>
      <c r="J640" s="115">
        <f t="shared" si="205"/>
        <v>5.6338028169014081</v>
      </c>
      <c r="K640" s="97">
        <v>125</v>
      </c>
      <c r="L640" s="98">
        <f t="shared" si="195"/>
        <v>150</v>
      </c>
      <c r="M640" s="5">
        <f t="shared" si="198"/>
        <v>5.6338028169014081</v>
      </c>
      <c r="N640" s="5">
        <f t="shared" si="199"/>
        <v>123.06666666666668</v>
      </c>
      <c r="S640" s="164">
        <f t="shared" si="193"/>
        <v>0</v>
      </c>
    </row>
    <row r="641" spans="1:19" x14ac:dyDescent="0.25">
      <c r="A641" s="77">
        <v>60000413</v>
      </c>
      <c r="B641" s="23" t="s">
        <v>413</v>
      </c>
      <c r="C641" s="53" t="s">
        <v>981</v>
      </c>
      <c r="D641" s="10">
        <f t="shared" si="190"/>
        <v>69.166666666666671</v>
      </c>
      <c r="E641" s="100">
        <f>VLOOKUP(A641,[1]Лист1!$A$2:$O$1343,14,0)</f>
        <v>83</v>
      </c>
      <c r="F641" s="100">
        <f t="shared" si="202"/>
        <v>70</v>
      </c>
      <c r="G641" s="112">
        <f t="shared" si="204"/>
        <v>86.320000000000007</v>
      </c>
      <c r="H641" s="113"/>
      <c r="I641" s="114">
        <f t="shared" si="203"/>
        <v>84</v>
      </c>
      <c r="J641" s="115">
        <f t="shared" si="205"/>
        <v>1.2048192771084274</v>
      </c>
      <c r="K641" s="97">
        <v>70</v>
      </c>
      <c r="L641" s="98">
        <f t="shared" si="195"/>
        <v>84</v>
      </c>
      <c r="M641" s="5">
        <f t="shared" si="198"/>
        <v>1.2048192771084274</v>
      </c>
      <c r="N641" s="5">
        <f t="shared" si="199"/>
        <v>71.933333333333337</v>
      </c>
      <c r="S641" s="164">
        <f t="shared" si="193"/>
        <v>0</v>
      </c>
    </row>
    <row r="642" spans="1:19" x14ac:dyDescent="0.25">
      <c r="A642" s="77">
        <v>60000414</v>
      </c>
      <c r="B642" s="23" t="s">
        <v>414</v>
      </c>
      <c r="C642" s="53" t="s">
        <v>981</v>
      </c>
      <c r="D642" s="10">
        <f t="shared" si="190"/>
        <v>39.166666666666671</v>
      </c>
      <c r="E642" s="100">
        <f>VLOOKUP(A642,[1]Лист1!$A$2:$O$1343,14,0)</f>
        <v>47</v>
      </c>
      <c r="F642" s="100">
        <f t="shared" si="202"/>
        <v>40</v>
      </c>
      <c r="G642" s="112">
        <f t="shared" si="204"/>
        <v>48.88</v>
      </c>
      <c r="H642" s="113"/>
      <c r="I642" s="114">
        <f t="shared" si="203"/>
        <v>48</v>
      </c>
      <c r="J642" s="115">
        <f t="shared" si="205"/>
        <v>2.1276595744680833</v>
      </c>
      <c r="K642" s="97">
        <v>40</v>
      </c>
      <c r="L642" s="98">
        <f t="shared" si="195"/>
        <v>48</v>
      </c>
      <c r="M642" s="5">
        <f t="shared" si="198"/>
        <v>2.1276595744680833</v>
      </c>
      <c r="N642" s="5">
        <f t="shared" si="199"/>
        <v>40.733333333333341</v>
      </c>
      <c r="S642" s="164">
        <f t="shared" si="193"/>
        <v>0</v>
      </c>
    </row>
    <row r="643" spans="1:19" x14ac:dyDescent="0.25">
      <c r="A643" s="77">
        <v>60000415</v>
      </c>
      <c r="B643" s="23" t="s">
        <v>415</v>
      </c>
      <c r="C643" s="53" t="s">
        <v>981</v>
      </c>
      <c r="D643" s="10">
        <f t="shared" si="190"/>
        <v>56.666666666666671</v>
      </c>
      <c r="E643" s="100">
        <f>VLOOKUP(A643,[1]Лист1!$A$2:$O$1343,14,0)</f>
        <v>68</v>
      </c>
      <c r="F643" s="100">
        <f t="shared" ref="F643:F662" si="206">K643</f>
        <v>60</v>
      </c>
      <c r="G643" s="112">
        <f t="shared" si="204"/>
        <v>70.72</v>
      </c>
      <c r="H643" s="113"/>
      <c r="I643" s="114">
        <f t="shared" si="203"/>
        <v>72</v>
      </c>
      <c r="J643" s="115">
        <f t="shared" si="205"/>
        <v>5.8823529411764781</v>
      </c>
      <c r="K643" s="97">
        <v>60</v>
      </c>
      <c r="L643" s="98">
        <f t="shared" si="195"/>
        <v>72</v>
      </c>
      <c r="M643" s="5">
        <f t="shared" si="198"/>
        <v>5.8823529411764781</v>
      </c>
      <c r="N643" s="5">
        <f t="shared" si="199"/>
        <v>58.933333333333337</v>
      </c>
      <c r="S643" s="164">
        <f t="shared" si="193"/>
        <v>0</v>
      </c>
    </row>
    <row r="644" spans="1:19" ht="31.5" x14ac:dyDescent="0.25">
      <c r="A644" s="77">
        <v>60000417</v>
      </c>
      <c r="B644" s="23" t="s">
        <v>416</v>
      </c>
      <c r="C644" s="53" t="s">
        <v>981</v>
      </c>
      <c r="D644" s="10">
        <f t="shared" si="190"/>
        <v>176.66666666666669</v>
      </c>
      <c r="E644" s="100">
        <f>VLOOKUP(A644,[1]Лист1!$A$2:$O$1343,14,0)</f>
        <v>212</v>
      </c>
      <c r="F644" s="100">
        <f t="shared" si="206"/>
        <v>180</v>
      </c>
      <c r="G644" s="112">
        <f t="shared" si="204"/>
        <v>220.48000000000002</v>
      </c>
      <c r="H644" s="113"/>
      <c r="I644" s="114">
        <f t="shared" si="203"/>
        <v>216</v>
      </c>
      <c r="J644" s="115">
        <f t="shared" si="205"/>
        <v>1.8867924528301927</v>
      </c>
      <c r="K644" s="97">
        <v>180</v>
      </c>
      <c r="L644" s="98">
        <f t="shared" si="195"/>
        <v>216</v>
      </c>
      <c r="M644" s="5">
        <f t="shared" si="198"/>
        <v>1.8867924528301927</v>
      </c>
      <c r="N644" s="5">
        <f t="shared" si="199"/>
        <v>183.73333333333335</v>
      </c>
      <c r="S644" s="164">
        <f t="shared" si="193"/>
        <v>0</v>
      </c>
    </row>
    <row r="645" spans="1:19" x14ac:dyDescent="0.25">
      <c r="A645" s="77">
        <v>60000418</v>
      </c>
      <c r="B645" s="23" t="s">
        <v>417</v>
      </c>
      <c r="C645" s="53" t="s">
        <v>981</v>
      </c>
      <c r="D645" s="10">
        <f t="shared" si="190"/>
        <v>981.66666666666674</v>
      </c>
      <c r="E645" s="100">
        <f>VLOOKUP(A645,[1]Лист1!$A$2:$O$1343,14,0)</f>
        <v>1178</v>
      </c>
      <c r="F645" s="100">
        <f t="shared" si="206"/>
        <v>1020</v>
      </c>
      <c r="G645" s="112">
        <f t="shared" si="204"/>
        <v>1225.1200000000001</v>
      </c>
      <c r="H645" s="113"/>
      <c r="I645" s="114">
        <f t="shared" si="203"/>
        <v>1224</v>
      </c>
      <c r="J645" s="115">
        <f t="shared" si="205"/>
        <v>3.9049235993208811</v>
      </c>
      <c r="K645" s="97">
        <v>1020</v>
      </c>
      <c r="L645" s="98">
        <f t="shared" si="195"/>
        <v>1224</v>
      </c>
      <c r="M645" s="5">
        <f t="shared" si="198"/>
        <v>3.9049235993208811</v>
      </c>
      <c r="N645" s="5">
        <f t="shared" si="199"/>
        <v>1020.9333333333334</v>
      </c>
      <c r="S645" s="164">
        <f t="shared" si="193"/>
        <v>0</v>
      </c>
    </row>
    <row r="646" spans="1:19" s="16" customFormat="1" ht="31.5" x14ac:dyDescent="0.25">
      <c r="A646" s="77">
        <v>60001017</v>
      </c>
      <c r="B646" s="24" t="s">
        <v>418</v>
      </c>
      <c r="C646" s="53" t="s">
        <v>981</v>
      </c>
      <c r="D646" s="10">
        <f t="shared" si="190"/>
        <v>223.33333333333334</v>
      </c>
      <c r="E646" s="100">
        <f>VLOOKUP(A646,[1]Лист1!$A$2:$O$1343,14,0)</f>
        <v>268</v>
      </c>
      <c r="F646" s="100">
        <f t="shared" si="206"/>
        <v>230</v>
      </c>
      <c r="G646" s="112">
        <f t="shared" si="204"/>
        <v>278.72000000000003</v>
      </c>
      <c r="H646" s="113"/>
      <c r="I646" s="114">
        <f t="shared" si="203"/>
        <v>276</v>
      </c>
      <c r="J646" s="115">
        <f t="shared" si="205"/>
        <v>2.985074626865682</v>
      </c>
      <c r="K646" s="97">
        <v>230</v>
      </c>
      <c r="L646" s="98">
        <f t="shared" si="195"/>
        <v>276</v>
      </c>
      <c r="M646" s="5">
        <f t="shared" si="198"/>
        <v>2.985074626865682</v>
      </c>
      <c r="N646" s="5">
        <f t="shared" si="199"/>
        <v>232.26666666666668</v>
      </c>
      <c r="S646" s="164">
        <f t="shared" si="193"/>
        <v>0</v>
      </c>
    </row>
    <row r="647" spans="1:19" s="4" customFormat="1" x14ac:dyDescent="0.25">
      <c r="A647" s="70">
        <v>60000778</v>
      </c>
      <c r="B647" s="11" t="s">
        <v>419</v>
      </c>
      <c r="C647" s="127" t="s">
        <v>981</v>
      </c>
      <c r="D647" s="10">
        <f t="shared" si="190"/>
        <v>562.5</v>
      </c>
      <c r="E647" s="100">
        <f>VLOOKUP(A647,[1]Лист1!$A$2:$O$1343,14,0)</f>
        <v>675</v>
      </c>
      <c r="F647" s="100">
        <f t="shared" si="206"/>
        <v>585</v>
      </c>
      <c r="G647" s="112">
        <f t="shared" si="204"/>
        <v>702</v>
      </c>
      <c r="H647" s="113"/>
      <c r="I647" s="114">
        <f t="shared" si="203"/>
        <v>702</v>
      </c>
      <c r="J647" s="115">
        <f t="shared" si="205"/>
        <v>4</v>
      </c>
      <c r="K647" s="97">
        <v>585</v>
      </c>
      <c r="L647" s="98">
        <f t="shared" si="195"/>
        <v>702</v>
      </c>
      <c r="M647" s="5">
        <f t="shared" si="198"/>
        <v>4</v>
      </c>
      <c r="N647" s="5">
        <f t="shared" si="199"/>
        <v>585</v>
      </c>
      <c r="S647" s="164">
        <f t="shared" si="193"/>
        <v>0</v>
      </c>
    </row>
    <row r="648" spans="1:19" s="4" customFormat="1" x14ac:dyDescent="0.25">
      <c r="A648" s="70">
        <v>60000779</v>
      </c>
      <c r="B648" s="11" t="s">
        <v>420</v>
      </c>
      <c r="C648" s="127" t="s">
        <v>981</v>
      </c>
      <c r="D648" s="10">
        <f t="shared" si="190"/>
        <v>562.5</v>
      </c>
      <c r="E648" s="100">
        <f>VLOOKUP(A648,[1]Лист1!$A$2:$O$1343,14,0)</f>
        <v>675</v>
      </c>
      <c r="F648" s="100">
        <f t="shared" si="206"/>
        <v>585</v>
      </c>
      <c r="G648" s="112">
        <f t="shared" si="204"/>
        <v>702</v>
      </c>
      <c r="H648" s="113"/>
      <c r="I648" s="114">
        <f t="shared" si="203"/>
        <v>702</v>
      </c>
      <c r="J648" s="115">
        <f t="shared" si="205"/>
        <v>4</v>
      </c>
      <c r="K648" s="97">
        <v>585</v>
      </c>
      <c r="L648" s="98">
        <f t="shared" si="195"/>
        <v>702</v>
      </c>
      <c r="M648" s="5">
        <f t="shared" si="198"/>
        <v>4</v>
      </c>
      <c r="N648" s="5">
        <f t="shared" si="199"/>
        <v>585</v>
      </c>
      <c r="S648" s="164">
        <f t="shared" si="193"/>
        <v>0</v>
      </c>
    </row>
    <row r="649" spans="1:19" s="4" customFormat="1" x14ac:dyDescent="0.25">
      <c r="A649" s="70">
        <v>60000780</v>
      </c>
      <c r="B649" s="11" t="s">
        <v>421</v>
      </c>
      <c r="C649" s="127" t="s">
        <v>981</v>
      </c>
      <c r="D649" s="10">
        <f t="shared" si="190"/>
        <v>562.5</v>
      </c>
      <c r="E649" s="100">
        <f>VLOOKUP(A649,[1]Лист1!$A$2:$O$1343,14,0)</f>
        <v>675</v>
      </c>
      <c r="F649" s="100">
        <f t="shared" si="206"/>
        <v>585</v>
      </c>
      <c r="G649" s="112">
        <f t="shared" si="204"/>
        <v>702</v>
      </c>
      <c r="H649" s="113"/>
      <c r="I649" s="114">
        <f t="shared" si="203"/>
        <v>702</v>
      </c>
      <c r="J649" s="115">
        <f t="shared" si="205"/>
        <v>4</v>
      </c>
      <c r="K649" s="97">
        <v>585</v>
      </c>
      <c r="L649" s="98">
        <f t="shared" si="195"/>
        <v>702</v>
      </c>
      <c r="M649" s="5">
        <f t="shared" si="198"/>
        <v>4</v>
      </c>
      <c r="N649" s="5">
        <f t="shared" si="199"/>
        <v>585</v>
      </c>
      <c r="S649" s="164">
        <f t="shared" si="193"/>
        <v>0</v>
      </c>
    </row>
    <row r="650" spans="1:19" s="4" customFormat="1" x14ac:dyDescent="0.25">
      <c r="A650" s="70">
        <v>60000781</v>
      </c>
      <c r="B650" s="11" t="s">
        <v>422</v>
      </c>
      <c r="C650" s="127" t="s">
        <v>981</v>
      </c>
      <c r="D650" s="10">
        <f t="shared" si="190"/>
        <v>496.66666666666669</v>
      </c>
      <c r="E650" s="100">
        <f>VLOOKUP(A650,[1]Лист1!$A$2:$O$1343,14,0)</f>
        <v>596</v>
      </c>
      <c r="F650" s="100">
        <f t="shared" si="206"/>
        <v>515</v>
      </c>
      <c r="G650" s="112">
        <f t="shared" si="204"/>
        <v>619.84</v>
      </c>
      <c r="H650" s="113"/>
      <c r="I650" s="114">
        <f t="shared" si="203"/>
        <v>618</v>
      </c>
      <c r="J650" s="115">
        <f t="shared" si="205"/>
        <v>3.6912751677852214</v>
      </c>
      <c r="K650" s="97">
        <v>515</v>
      </c>
      <c r="L650" s="98">
        <f t="shared" si="195"/>
        <v>618</v>
      </c>
      <c r="M650" s="5">
        <f t="shared" si="198"/>
        <v>3.6912751677852214</v>
      </c>
      <c r="N650" s="5">
        <f t="shared" si="199"/>
        <v>516.53333333333342</v>
      </c>
      <c r="S650" s="164">
        <f t="shared" si="193"/>
        <v>0</v>
      </c>
    </row>
    <row r="651" spans="1:19" s="4" customFormat="1" x14ac:dyDescent="0.25">
      <c r="A651" s="70">
        <v>60000782</v>
      </c>
      <c r="B651" s="11" t="s">
        <v>423</v>
      </c>
      <c r="C651" s="127" t="s">
        <v>981</v>
      </c>
      <c r="D651" s="10">
        <f t="shared" si="190"/>
        <v>496.66666666666669</v>
      </c>
      <c r="E651" s="100">
        <f>VLOOKUP(A651,[1]Лист1!$A$2:$O$1343,14,0)</f>
        <v>596</v>
      </c>
      <c r="F651" s="100">
        <f t="shared" si="206"/>
        <v>515</v>
      </c>
      <c r="G651" s="112">
        <f t="shared" si="204"/>
        <v>619.84</v>
      </c>
      <c r="H651" s="113"/>
      <c r="I651" s="114">
        <f t="shared" si="203"/>
        <v>618</v>
      </c>
      <c r="J651" s="115">
        <f t="shared" si="205"/>
        <v>3.6912751677852214</v>
      </c>
      <c r="K651" s="97">
        <v>515</v>
      </c>
      <c r="L651" s="98">
        <f t="shared" si="195"/>
        <v>618</v>
      </c>
      <c r="M651" s="5">
        <f t="shared" si="198"/>
        <v>3.6912751677852214</v>
      </c>
      <c r="N651" s="5">
        <f t="shared" si="199"/>
        <v>516.53333333333342</v>
      </c>
      <c r="S651" s="164">
        <f t="shared" si="193"/>
        <v>0</v>
      </c>
    </row>
    <row r="652" spans="1:19" s="4" customFormat="1" x14ac:dyDescent="0.25">
      <c r="A652" s="70">
        <v>60000783</v>
      </c>
      <c r="B652" s="11" t="s">
        <v>424</v>
      </c>
      <c r="C652" s="127" t="s">
        <v>981</v>
      </c>
      <c r="D652" s="10">
        <f t="shared" si="190"/>
        <v>465</v>
      </c>
      <c r="E652" s="100">
        <f>VLOOKUP(A652,[1]Лист1!$A$2:$O$1343,14,0)</f>
        <v>558</v>
      </c>
      <c r="F652" s="100">
        <f t="shared" si="206"/>
        <v>485</v>
      </c>
      <c r="G652" s="112">
        <f t="shared" si="204"/>
        <v>580.32000000000005</v>
      </c>
      <c r="H652" s="113"/>
      <c r="I652" s="114">
        <f t="shared" si="203"/>
        <v>582</v>
      </c>
      <c r="J652" s="115">
        <f t="shared" si="205"/>
        <v>4.3010752688172005</v>
      </c>
      <c r="K652" s="97">
        <v>485</v>
      </c>
      <c r="L652" s="98">
        <f t="shared" si="195"/>
        <v>582</v>
      </c>
      <c r="M652" s="5">
        <f t="shared" si="198"/>
        <v>4.3010752688172005</v>
      </c>
      <c r="N652" s="5">
        <f t="shared" si="199"/>
        <v>483.6</v>
      </c>
      <c r="S652" s="164">
        <f t="shared" si="193"/>
        <v>0</v>
      </c>
    </row>
    <row r="653" spans="1:19" s="4" customFormat="1" x14ac:dyDescent="0.25">
      <c r="A653" s="70">
        <v>60000784</v>
      </c>
      <c r="B653" s="11" t="s">
        <v>425</v>
      </c>
      <c r="C653" s="127" t="s">
        <v>981</v>
      </c>
      <c r="D653" s="10">
        <f t="shared" si="190"/>
        <v>465</v>
      </c>
      <c r="E653" s="100">
        <f>VLOOKUP(A653,[1]Лист1!$A$2:$O$1343,14,0)</f>
        <v>558</v>
      </c>
      <c r="F653" s="100">
        <f t="shared" si="206"/>
        <v>485</v>
      </c>
      <c r="G653" s="112">
        <f t="shared" si="204"/>
        <v>580.32000000000005</v>
      </c>
      <c r="H653" s="113"/>
      <c r="I653" s="114">
        <f t="shared" si="203"/>
        <v>582</v>
      </c>
      <c r="J653" s="115">
        <f t="shared" si="205"/>
        <v>4.3010752688172005</v>
      </c>
      <c r="K653" s="97">
        <v>485</v>
      </c>
      <c r="L653" s="98">
        <f t="shared" si="195"/>
        <v>582</v>
      </c>
      <c r="M653" s="5">
        <f t="shared" si="198"/>
        <v>4.3010752688172005</v>
      </c>
      <c r="N653" s="5">
        <f t="shared" si="199"/>
        <v>483.6</v>
      </c>
      <c r="S653" s="164">
        <f t="shared" si="193"/>
        <v>0</v>
      </c>
    </row>
    <row r="654" spans="1:19" s="4" customFormat="1" x14ac:dyDescent="0.25">
      <c r="A654" s="70">
        <v>60000785</v>
      </c>
      <c r="B654" s="11" t="s">
        <v>426</v>
      </c>
      <c r="C654" s="127" t="s">
        <v>981</v>
      </c>
      <c r="D654" s="10">
        <f t="shared" si="190"/>
        <v>562.5</v>
      </c>
      <c r="E654" s="100">
        <f>VLOOKUP(A654,[1]Лист1!$A$2:$O$1343,14,0)</f>
        <v>675</v>
      </c>
      <c r="F654" s="100">
        <f t="shared" si="206"/>
        <v>585</v>
      </c>
      <c r="G654" s="112">
        <f t="shared" si="204"/>
        <v>702</v>
      </c>
      <c r="H654" s="113"/>
      <c r="I654" s="114">
        <f t="shared" si="203"/>
        <v>702</v>
      </c>
      <c r="J654" s="115">
        <f t="shared" si="205"/>
        <v>4</v>
      </c>
      <c r="K654" s="97">
        <v>585</v>
      </c>
      <c r="L654" s="98">
        <f t="shared" si="195"/>
        <v>702</v>
      </c>
      <c r="M654" s="5">
        <f t="shared" si="198"/>
        <v>4</v>
      </c>
      <c r="N654" s="5">
        <f t="shared" si="199"/>
        <v>585</v>
      </c>
      <c r="S654" s="164">
        <f t="shared" si="193"/>
        <v>0</v>
      </c>
    </row>
    <row r="655" spans="1:19" ht="31.5" x14ac:dyDescent="0.25">
      <c r="A655" s="77">
        <v>60000100</v>
      </c>
      <c r="B655" s="11" t="s">
        <v>427</v>
      </c>
      <c r="C655" s="53" t="s">
        <v>981</v>
      </c>
      <c r="D655" s="10">
        <f t="shared" si="190"/>
        <v>340.83333333333337</v>
      </c>
      <c r="E655" s="100">
        <f>VLOOKUP(A655,[1]Лист1!$A$2:$O$1343,14,0)</f>
        <v>409</v>
      </c>
      <c r="F655" s="100">
        <f t="shared" si="206"/>
        <v>355</v>
      </c>
      <c r="G655" s="112">
        <f t="shared" si="204"/>
        <v>425.36</v>
      </c>
      <c r="H655" s="113"/>
      <c r="I655" s="114">
        <f t="shared" si="203"/>
        <v>426</v>
      </c>
      <c r="J655" s="115">
        <f t="shared" si="205"/>
        <v>4.1564792176039163</v>
      </c>
      <c r="K655" s="97">
        <v>355</v>
      </c>
      <c r="L655" s="98">
        <f t="shared" si="195"/>
        <v>426</v>
      </c>
      <c r="M655" s="5">
        <f t="shared" si="198"/>
        <v>4.1564792176039163</v>
      </c>
      <c r="N655" s="5">
        <f t="shared" si="199"/>
        <v>354.4666666666667</v>
      </c>
      <c r="S655" s="164">
        <f t="shared" si="193"/>
        <v>0</v>
      </c>
    </row>
    <row r="656" spans="1:19" ht="31.5" x14ac:dyDescent="0.25">
      <c r="A656" s="77">
        <v>60000101</v>
      </c>
      <c r="B656" s="11" t="s">
        <v>428</v>
      </c>
      <c r="C656" s="53" t="s">
        <v>981</v>
      </c>
      <c r="D656" s="10">
        <f t="shared" si="190"/>
        <v>525</v>
      </c>
      <c r="E656" s="100">
        <f>VLOOKUP(A656,[1]Лист1!$A$2:$O$1343,14,0)</f>
        <v>630</v>
      </c>
      <c r="F656" s="100">
        <f t="shared" si="206"/>
        <v>545</v>
      </c>
      <c r="G656" s="112">
        <f t="shared" si="204"/>
        <v>655.20000000000005</v>
      </c>
      <c r="H656" s="113"/>
      <c r="I656" s="114">
        <f t="shared" si="203"/>
        <v>654</v>
      </c>
      <c r="J656" s="115">
        <f t="shared" si="205"/>
        <v>3.8095238095238244</v>
      </c>
      <c r="K656" s="97">
        <v>545</v>
      </c>
      <c r="L656" s="98">
        <f t="shared" si="195"/>
        <v>654</v>
      </c>
      <c r="M656" s="5">
        <f t="shared" si="198"/>
        <v>3.8095238095238244</v>
      </c>
      <c r="N656" s="5">
        <f t="shared" si="199"/>
        <v>546</v>
      </c>
      <c r="S656" s="164">
        <f t="shared" si="193"/>
        <v>0</v>
      </c>
    </row>
    <row r="657" spans="1:19" ht="31.5" x14ac:dyDescent="0.25">
      <c r="A657" s="77">
        <v>60000006</v>
      </c>
      <c r="B657" s="30" t="s">
        <v>429</v>
      </c>
      <c r="C657" s="53" t="s">
        <v>981</v>
      </c>
      <c r="D657" s="10">
        <f t="shared" si="190"/>
        <v>1908.3333333333335</v>
      </c>
      <c r="E657" s="100">
        <f>VLOOKUP(A657,[1]Лист1!$A$2:$O$1343,14,0)</f>
        <v>2290</v>
      </c>
      <c r="F657" s="100">
        <f t="shared" si="206"/>
        <v>1985</v>
      </c>
      <c r="G657" s="112">
        <f t="shared" si="204"/>
        <v>2381.6</v>
      </c>
      <c r="H657" s="113"/>
      <c r="I657" s="114">
        <f t="shared" si="203"/>
        <v>2382</v>
      </c>
      <c r="J657" s="115">
        <f t="shared" si="205"/>
        <v>4.0174672489083036</v>
      </c>
      <c r="K657" s="97">
        <v>1985</v>
      </c>
      <c r="L657" s="98">
        <f t="shared" si="195"/>
        <v>2382</v>
      </c>
      <c r="M657" s="5">
        <f t="shared" si="198"/>
        <v>4.0174672489083036</v>
      </c>
      <c r="N657" s="5">
        <f t="shared" si="199"/>
        <v>1984.666666666667</v>
      </c>
      <c r="S657" s="164">
        <f t="shared" si="193"/>
        <v>0</v>
      </c>
    </row>
    <row r="658" spans="1:19" s="16" customFormat="1" ht="47.25" x14ac:dyDescent="0.25">
      <c r="A658" s="77">
        <v>60000013</v>
      </c>
      <c r="B658" s="11" t="s">
        <v>1107</v>
      </c>
      <c r="C658" s="53" t="s">
        <v>981</v>
      </c>
      <c r="D658" s="10">
        <f t="shared" si="190"/>
        <v>848.33333333333337</v>
      </c>
      <c r="E658" s="100">
        <f>VLOOKUP(A658,[1]Лист1!$A$2:$O$1343,14,0)</f>
        <v>1018</v>
      </c>
      <c r="F658" s="100">
        <f t="shared" si="206"/>
        <v>885</v>
      </c>
      <c r="G658" s="112">
        <f t="shared" si="204"/>
        <v>1058.72</v>
      </c>
      <c r="H658" s="113"/>
      <c r="I658" s="114">
        <f t="shared" si="203"/>
        <v>1062</v>
      </c>
      <c r="J658" s="115">
        <f t="shared" si="205"/>
        <v>4.3222003929273001</v>
      </c>
      <c r="K658" s="97">
        <v>885</v>
      </c>
      <c r="L658" s="98">
        <f t="shared" si="195"/>
        <v>1062</v>
      </c>
      <c r="M658" s="5">
        <f t="shared" si="198"/>
        <v>4.3222003929273001</v>
      </c>
      <c r="N658" s="5">
        <f t="shared" si="199"/>
        <v>882.26666666666677</v>
      </c>
      <c r="S658" s="164">
        <f t="shared" si="193"/>
        <v>0</v>
      </c>
    </row>
    <row r="659" spans="1:19" s="4" customFormat="1" ht="31.5" x14ac:dyDescent="0.25">
      <c r="A659" s="77">
        <v>60001323</v>
      </c>
      <c r="B659" s="59" t="s">
        <v>1192</v>
      </c>
      <c r="C659" s="53" t="s">
        <v>981</v>
      </c>
      <c r="D659" s="10">
        <f t="shared" si="190"/>
        <v>892.5</v>
      </c>
      <c r="E659" s="100">
        <f>VLOOKUP(A659,[1]Лист1!$A$2:$O$1343,14,0)</f>
        <v>1071</v>
      </c>
      <c r="F659" s="100">
        <f t="shared" si="206"/>
        <v>925</v>
      </c>
      <c r="G659" s="112">
        <f t="shared" si="204"/>
        <v>1113.8400000000001</v>
      </c>
      <c r="H659" s="113"/>
      <c r="I659" s="114">
        <f t="shared" si="203"/>
        <v>1110</v>
      </c>
      <c r="J659" s="115">
        <f t="shared" si="205"/>
        <v>3.6414565826330687</v>
      </c>
      <c r="K659" s="97">
        <v>925</v>
      </c>
      <c r="L659" s="98">
        <f t="shared" si="195"/>
        <v>1110</v>
      </c>
      <c r="M659" s="5">
        <f t="shared" si="198"/>
        <v>3.6414565826330687</v>
      </c>
      <c r="N659" s="5">
        <f t="shared" si="199"/>
        <v>928.2</v>
      </c>
      <c r="S659" s="164">
        <f t="shared" si="193"/>
        <v>0</v>
      </c>
    </row>
    <row r="660" spans="1:19" s="4" customFormat="1" ht="31.5" x14ac:dyDescent="0.25">
      <c r="A660" s="77">
        <v>60000037</v>
      </c>
      <c r="B660" s="30" t="s">
        <v>431</v>
      </c>
      <c r="C660" s="53" t="s">
        <v>981</v>
      </c>
      <c r="D660" s="10">
        <f t="shared" si="190"/>
        <v>199.16666666666669</v>
      </c>
      <c r="E660" s="100">
        <f>VLOOKUP(A660,[1]Лист1!$A$2:$O$1343,14,0)</f>
        <v>239</v>
      </c>
      <c r="F660" s="100">
        <f t="shared" si="206"/>
        <v>205</v>
      </c>
      <c r="G660" s="112">
        <f t="shared" si="204"/>
        <v>248.56</v>
      </c>
      <c r="H660" s="113"/>
      <c r="I660" s="114">
        <f t="shared" si="203"/>
        <v>246</v>
      </c>
      <c r="J660" s="115">
        <f t="shared" ref="J660:J662" si="207">I660/E660*100-100</f>
        <v>2.9288702928870265</v>
      </c>
      <c r="K660" s="97">
        <v>205</v>
      </c>
      <c r="L660" s="98">
        <f t="shared" ref="L660:L725" si="208">K660*1.2</f>
        <v>246</v>
      </c>
      <c r="M660" s="5">
        <f t="shared" si="198"/>
        <v>2.9288702928870265</v>
      </c>
      <c r="N660" s="5">
        <f t="shared" si="199"/>
        <v>207.13333333333335</v>
      </c>
      <c r="S660" s="164">
        <f t="shared" ref="S660:S725" si="209">(ROUND(F660,2)*1.2)-ROUND(I660,2)</f>
        <v>0</v>
      </c>
    </row>
    <row r="661" spans="1:19" s="4" customFormat="1" ht="31.5" x14ac:dyDescent="0.25">
      <c r="A661" s="77">
        <v>60000038</v>
      </c>
      <c r="B661" s="30" t="s">
        <v>432</v>
      </c>
      <c r="C661" s="53" t="s">
        <v>981</v>
      </c>
      <c r="D661" s="10">
        <f t="shared" si="190"/>
        <v>199.16666666666669</v>
      </c>
      <c r="E661" s="100">
        <f>VLOOKUP(A661,[1]Лист1!$A$2:$O$1343,14,0)</f>
        <v>239</v>
      </c>
      <c r="F661" s="100">
        <f t="shared" si="206"/>
        <v>205</v>
      </c>
      <c r="G661" s="112">
        <f t="shared" si="204"/>
        <v>248.56</v>
      </c>
      <c r="H661" s="113"/>
      <c r="I661" s="114">
        <f t="shared" si="203"/>
        <v>246</v>
      </c>
      <c r="J661" s="115">
        <f t="shared" si="207"/>
        <v>2.9288702928870265</v>
      </c>
      <c r="K661" s="97">
        <v>205</v>
      </c>
      <c r="L661" s="98">
        <f t="shared" si="208"/>
        <v>246</v>
      </c>
      <c r="M661" s="5">
        <f t="shared" si="198"/>
        <v>2.9288702928870265</v>
      </c>
      <c r="N661" s="5">
        <f t="shared" si="199"/>
        <v>207.13333333333335</v>
      </c>
      <c r="S661" s="164">
        <f t="shared" si="209"/>
        <v>0</v>
      </c>
    </row>
    <row r="662" spans="1:19" s="4" customFormat="1" x14ac:dyDescent="0.25">
      <c r="A662" s="77">
        <v>60000696</v>
      </c>
      <c r="B662" s="30" t="s">
        <v>433</v>
      </c>
      <c r="C662" s="53" t="s">
        <v>981</v>
      </c>
      <c r="D662" s="10">
        <f t="shared" si="190"/>
        <v>1476.6666666666667</v>
      </c>
      <c r="E662" s="100">
        <f>VLOOKUP(A662,[1]Лист1!$A$2:$O$1343,14,0)</f>
        <v>1772</v>
      </c>
      <c r="F662" s="100">
        <f t="shared" si="206"/>
        <v>1535</v>
      </c>
      <c r="G662" s="112">
        <f t="shared" si="204"/>
        <v>1842.88</v>
      </c>
      <c r="H662" s="113"/>
      <c r="I662" s="114">
        <f t="shared" si="203"/>
        <v>1842</v>
      </c>
      <c r="J662" s="115">
        <f t="shared" si="207"/>
        <v>3.9503386004514596</v>
      </c>
      <c r="K662" s="97">
        <v>1535</v>
      </c>
      <c r="L662" s="98">
        <f t="shared" si="208"/>
        <v>1842</v>
      </c>
      <c r="M662" s="5">
        <f t="shared" si="198"/>
        <v>3.9503386004514596</v>
      </c>
      <c r="N662" s="5">
        <f t="shared" si="199"/>
        <v>1535.7333333333336</v>
      </c>
      <c r="S662" s="164">
        <f t="shared" si="209"/>
        <v>0</v>
      </c>
    </row>
    <row r="663" spans="1:19" s="4" customFormat="1" ht="47.25" x14ac:dyDescent="0.25">
      <c r="A663" s="77">
        <v>60000153</v>
      </c>
      <c r="B663" s="30" t="s">
        <v>1397</v>
      </c>
      <c r="C663" s="53" t="s">
        <v>981</v>
      </c>
      <c r="D663" s="10"/>
      <c r="E663" s="100"/>
      <c r="F663" s="100">
        <v>550</v>
      </c>
      <c r="G663" s="112"/>
      <c r="H663" s="113"/>
      <c r="I663" s="114">
        <v>660</v>
      </c>
      <c r="J663" s="115"/>
      <c r="K663" s="97"/>
      <c r="L663" s="98"/>
      <c r="M663" s="5"/>
      <c r="N663" s="5"/>
      <c r="S663" s="164"/>
    </row>
    <row r="664" spans="1:19" s="4" customFormat="1" ht="47.25" x14ac:dyDescent="0.25">
      <c r="A664" s="77">
        <v>60000154</v>
      </c>
      <c r="B664" s="30" t="s">
        <v>1398</v>
      </c>
      <c r="C664" s="53" t="s">
        <v>981</v>
      </c>
      <c r="D664" s="10"/>
      <c r="E664" s="100"/>
      <c r="F664" s="100">
        <v>560</v>
      </c>
      <c r="G664" s="112"/>
      <c r="H664" s="113"/>
      <c r="I664" s="114">
        <v>672</v>
      </c>
      <c r="J664" s="115"/>
      <c r="K664" s="97"/>
      <c r="L664" s="98"/>
      <c r="M664" s="5"/>
      <c r="N664" s="5"/>
      <c r="S664" s="164"/>
    </row>
    <row r="665" spans="1:19" s="4" customFormat="1" x14ac:dyDescent="0.25">
      <c r="A665" s="233" t="s">
        <v>1037</v>
      </c>
      <c r="B665" s="234"/>
      <c r="C665" s="234"/>
      <c r="D665" s="234"/>
      <c r="E665" s="234"/>
      <c r="F665" s="234"/>
      <c r="G665" s="234"/>
      <c r="H665" s="234"/>
      <c r="I665" s="235"/>
      <c r="J665" s="116"/>
      <c r="K665" s="97">
        <f t="shared" ref="K665:K718" si="210">F665</f>
        <v>0</v>
      </c>
      <c r="L665" s="98">
        <f t="shared" si="208"/>
        <v>0</v>
      </c>
      <c r="M665" s="5" t="e">
        <f t="shared" si="198"/>
        <v>#DIV/0!</v>
      </c>
      <c r="N665" s="5">
        <f t="shared" si="199"/>
        <v>0</v>
      </c>
      <c r="S665" s="164">
        <f t="shared" si="209"/>
        <v>0</v>
      </c>
    </row>
    <row r="666" spans="1:19" s="4" customFormat="1" ht="31.5" x14ac:dyDescent="0.25">
      <c r="A666" s="77">
        <v>60001018</v>
      </c>
      <c r="B666" s="24" t="s">
        <v>434</v>
      </c>
      <c r="C666" s="53" t="s">
        <v>981</v>
      </c>
      <c r="D666" s="10">
        <f t="shared" ref="D666:D690" si="211">E666/1.2</f>
        <v>159.16666666666669</v>
      </c>
      <c r="E666" s="100">
        <f>VLOOKUP(A666,[1]Лист1!$A$2:$O$1343,14,0)</f>
        <v>191</v>
      </c>
      <c r="F666" s="100">
        <f>K666</f>
        <v>165</v>
      </c>
      <c r="G666" s="112">
        <f t="shared" ref="G666:G690" si="212">E666*$H$11</f>
        <v>198.64000000000001</v>
      </c>
      <c r="H666" s="113"/>
      <c r="I666" s="114">
        <f t="shared" ref="I666:I690" si="213">F666*1.2</f>
        <v>198</v>
      </c>
      <c r="J666" s="115">
        <f t="shared" ref="J666:J690" si="214">I666/E666*100-100</f>
        <v>3.6649214659685896</v>
      </c>
      <c r="K666" s="97">
        <v>165</v>
      </c>
      <c r="L666" s="98">
        <f t="shared" si="208"/>
        <v>198</v>
      </c>
      <c r="M666" s="5">
        <f t="shared" si="198"/>
        <v>3.6649214659685896</v>
      </c>
      <c r="N666" s="5">
        <f t="shared" si="199"/>
        <v>165.53333333333336</v>
      </c>
      <c r="S666" s="164">
        <f t="shared" si="209"/>
        <v>0</v>
      </c>
    </row>
    <row r="667" spans="1:19" s="4" customFormat="1" ht="31.5" x14ac:dyDescent="0.25">
      <c r="A667" s="78">
        <v>60001019</v>
      </c>
      <c r="B667" s="23" t="s">
        <v>435</v>
      </c>
      <c r="C667" s="53" t="s">
        <v>981</v>
      </c>
      <c r="D667" s="10">
        <f t="shared" si="211"/>
        <v>140</v>
      </c>
      <c r="E667" s="100">
        <f>VLOOKUP(A667,[1]Лист1!$A$2:$O$1343,14,0)</f>
        <v>168</v>
      </c>
      <c r="F667" s="100">
        <f>K667</f>
        <v>145</v>
      </c>
      <c r="G667" s="112">
        <f t="shared" si="212"/>
        <v>174.72</v>
      </c>
      <c r="H667" s="113"/>
      <c r="I667" s="114">
        <f t="shared" si="213"/>
        <v>174</v>
      </c>
      <c r="J667" s="115">
        <f t="shared" si="214"/>
        <v>3.5714285714285836</v>
      </c>
      <c r="K667" s="97">
        <v>145</v>
      </c>
      <c r="L667" s="98">
        <f t="shared" si="208"/>
        <v>174</v>
      </c>
      <c r="M667" s="5">
        <f t="shared" si="198"/>
        <v>3.5714285714285836</v>
      </c>
      <c r="N667" s="5">
        <f t="shared" si="199"/>
        <v>145.6</v>
      </c>
      <c r="S667" s="164">
        <f t="shared" si="209"/>
        <v>0</v>
      </c>
    </row>
    <row r="668" spans="1:19" s="4" customFormat="1" x14ac:dyDescent="0.25">
      <c r="A668" s="78">
        <v>60000433</v>
      </c>
      <c r="B668" s="23" t="s">
        <v>436</v>
      </c>
      <c r="C668" s="53" t="s">
        <v>981</v>
      </c>
      <c r="D668" s="10">
        <f t="shared" si="211"/>
        <v>123.33333333333334</v>
      </c>
      <c r="E668" s="100">
        <f>VLOOKUP(A668,[1]Лист1!$A$2:$O$1343,14,0)</f>
        <v>148</v>
      </c>
      <c r="F668" s="100">
        <f>K668</f>
        <v>125</v>
      </c>
      <c r="G668" s="112">
        <f t="shared" si="212"/>
        <v>153.92000000000002</v>
      </c>
      <c r="H668" s="113"/>
      <c r="I668" s="114">
        <f t="shared" si="213"/>
        <v>150</v>
      </c>
      <c r="J668" s="115">
        <f t="shared" si="214"/>
        <v>1.3513513513513544</v>
      </c>
      <c r="K668" s="97">
        <v>125</v>
      </c>
      <c r="L668" s="98">
        <f t="shared" si="208"/>
        <v>150</v>
      </c>
      <c r="M668" s="5">
        <f t="shared" ref="M668:M731" si="215">L668/E668*100-100</f>
        <v>1.3513513513513544</v>
      </c>
      <c r="N668" s="5">
        <f t="shared" ref="N668:N731" si="216">D668*1.04</f>
        <v>128.26666666666668</v>
      </c>
      <c r="S668" s="164">
        <f t="shared" si="209"/>
        <v>0</v>
      </c>
    </row>
    <row r="669" spans="1:19" s="4" customFormat="1" x14ac:dyDescent="0.25">
      <c r="A669" s="78">
        <v>60000434</v>
      </c>
      <c r="B669" s="23" t="s">
        <v>437</v>
      </c>
      <c r="C669" s="53" t="s">
        <v>981</v>
      </c>
      <c r="D669" s="10">
        <f t="shared" si="211"/>
        <v>185</v>
      </c>
      <c r="E669" s="100">
        <f>VLOOKUP(A669,[1]Лист1!$A$2:$O$1343,14,0)</f>
        <v>222</v>
      </c>
      <c r="F669" s="100">
        <f>K669</f>
        <v>190</v>
      </c>
      <c r="G669" s="112">
        <f t="shared" si="212"/>
        <v>230.88</v>
      </c>
      <c r="H669" s="113"/>
      <c r="I669" s="114">
        <f t="shared" si="213"/>
        <v>228</v>
      </c>
      <c r="J669" s="115">
        <f t="shared" si="214"/>
        <v>2.7027027027026946</v>
      </c>
      <c r="K669" s="97">
        <v>190</v>
      </c>
      <c r="L669" s="98">
        <f t="shared" si="208"/>
        <v>228</v>
      </c>
      <c r="M669" s="5">
        <f t="shared" si="215"/>
        <v>2.7027027027026946</v>
      </c>
      <c r="N669" s="5">
        <f t="shared" si="216"/>
        <v>192.4</v>
      </c>
      <c r="S669" s="164">
        <f t="shared" si="209"/>
        <v>0</v>
      </c>
    </row>
    <row r="670" spans="1:19" s="4" customFormat="1" x14ac:dyDescent="0.25">
      <c r="A670" s="78">
        <v>60000449</v>
      </c>
      <c r="B670" s="23" t="s">
        <v>438</v>
      </c>
      <c r="C670" s="53" t="s">
        <v>981</v>
      </c>
      <c r="D670" s="10">
        <f t="shared" si="211"/>
        <v>104.16666666666667</v>
      </c>
      <c r="E670" s="100">
        <f>VLOOKUP(A670,[1]Лист1!$A$2:$O$1343,14,0)</f>
        <v>125</v>
      </c>
      <c r="F670" s="100">
        <v>110</v>
      </c>
      <c r="G670" s="112">
        <f t="shared" si="212"/>
        <v>130</v>
      </c>
      <c r="H670" s="113"/>
      <c r="I670" s="114">
        <f t="shared" si="213"/>
        <v>132</v>
      </c>
      <c r="J670" s="115">
        <f t="shared" si="214"/>
        <v>5.6000000000000085</v>
      </c>
      <c r="K670" s="97">
        <v>105</v>
      </c>
      <c r="L670" s="98">
        <f t="shared" si="208"/>
        <v>126</v>
      </c>
      <c r="M670" s="5">
        <f t="shared" si="215"/>
        <v>0.79999999999999716</v>
      </c>
      <c r="N670" s="5">
        <f t="shared" si="216"/>
        <v>108.33333333333334</v>
      </c>
      <c r="S670" s="164">
        <f t="shared" si="209"/>
        <v>0</v>
      </c>
    </row>
    <row r="671" spans="1:19" s="4" customFormat="1" x14ac:dyDescent="0.25">
      <c r="A671" s="78">
        <v>60000450</v>
      </c>
      <c r="B671" s="23" t="s">
        <v>439</v>
      </c>
      <c r="C671" s="53" t="s">
        <v>981</v>
      </c>
      <c r="D671" s="10">
        <f t="shared" si="211"/>
        <v>70.833333333333343</v>
      </c>
      <c r="E671" s="100">
        <f>VLOOKUP(A671,[1]Лист1!$A$2:$O$1343,14,0)</f>
        <v>85</v>
      </c>
      <c r="F671" s="100">
        <f>K671</f>
        <v>75</v>
      </c>
      <c r="G671" s="112">
        <f t="shared" si="212"/>
        <v>88.4</v>
      </c>
      <c r="H671" s="113"/>
      <c r="I671" s="114">
        <f t="shared" si="213"/>
        <v>90</v>
      </c>
      <c r="J671" s="115">
        <f t="shared" si="214"/>
        <v>5.8823529411764781</v>
      </c>
      <c r="K671" s="97">
        <v>75</v>
      </c>
      <c r="L671" s="98">
        <f t="shared" si="208"/>
        <v>90</v>
      </c>
      <c r="M671" s="5">
        <f t="shared" si="215"/>
        <v>5.8823529411764781</v>
      </c>
      <c r="N671" s="5">
        <f t="shared" si="216"/>
        <v>73.666666666666686</v>
      </c>
      <c r="S671" s="164">
        <f t="shared" si="209"/>
        <v>0</v>
      </c>
    </row>
    <row r="672" spans="1:19" s="4" customFormat="1" x14ac:dyDescent="0.25">
      <c r="A672" s="78">
        <v>60000437</v>
      </c>
      <c r="B672" s="23" t="s">
        <v>440</v>
      </c>
      <c r="C672" s="53" t="s">
        <v>981</v>
      </c>
      <c r="D672" s="10">
        <f t="shared" si="211"/>
        <v>399.16666666666669</v>
      </c>
      <c r="E672" s="100">
        <f>VLOOKUP(A672,[1]Лист1!$A$2:$O$1343,14,0)</f>
        <v>479</v>
      </c>
      <c r="F672" s="100">
        <f>K672</f>
        <v>415</v>
      </c>
      <c r="G672" s="112">
        <f t="shared" si="212"/>
        <v>498.16</v>
      </c>
      <c r="H672" s="113"/>
      <c r="I672" s="114">
        <f t="shared" si="213"/>
        <v>498</v>
      </c>
      <c r="J672" s="115">
        <f t="shared" si="214"/>
        <v>3.9665970772442449</v>
      </c>
      <c r="K672" s="97">
        <v>415</v>
      </c>
      <c r="L672" s="98">
        <f t="shared" si="208"/>
        <v>498</v>
      </c>
      <c r="M672" s="5">
        <f t="shared" si="215"/>
        <v>3.9665970772442449</v>
      </c>
      <c r="N672" s="5">
        <f t="shared" si="216"/>
        <v>415.13333333333338</v>
      </c>
      <c r="S672" s="164">
        <f t="shared" si="209"/>
        <v>0</v>
      </c>
    </row>
    <row r="673" spans="1:19" s="4" customFormat="1" x14ac:dyDescent="0.25">
      <c r="A673" s="78">
        <v>60000438</v>
      </c>
      <c r="B673" s="23" t="s">
        <v>441</v>
      </c>
      <c r="C673" s="53" t="s">
        <v>981</v>
      </c>
      <c r="D673" s="10">
        <f t="shared" si="211"/>
        <v>245</v>
      </c>
      <c r="E673" s="100">
        <f>VLOOKUP(A673,[1]Лист1!$A$2:$O$1343,14,0)</f>
        <v>294</v>
      </c>
      <c r="F673" s="100">
        <f>K673</f>
        <v>255</v>
      </c>
      <c r="G673" s="112">
        <f t="shared" si="212"/>
        <v>305.76</v>
      </c>
      <c r="H673" s="113"/>
      <c r="I673" s="114">
        <f t="shared" si="213"/>
        <v>306</v>
      </c>
      <c r="J673" s="115">
        <f t="shared" si="214"/>
        <v>4.0816326530612344</v>
      </c>
      <c r="K673" s="97">
        <v>255</v>
      </c>
      <c r="L673" s="98">
        <f t="shared" si="208"/>
        <v>306</v>
      </c>
      <c r="M673" s="5">
        <f t="shared" si="215"/>
        <v>4.0816326530612344</v>
      </c>
      <c r="N673" s="5">
        <f t="shared" si="216"/>
        <v>254.8</v>
      </c>
      <c r="S673" s="164">
        <f t="shared" si="209"/>
        <v>0</v>
      </c>
    </row>
    <row r="674" spans="1:19" s="4" customFormat="1" x14ac:dyDescent="0.25">
      <c r="A674" s="78">
        <v>60000439</v>
      </c>
      <c r="B674" s="23" t="s">
        <v>442</v>
      </c>
      <c r="C674" s="53" t="s">
        <v>981</v>
      </c>
      <c r="D674" s="10">
        <f t="shared" si="211"/>
        <v>114.16666666666667</v>
      </c>
      <c r="E674" s="100">
        <f>VLOOKUP(A674,[1]Лист1!$A$2:$O$1343,14,0)</f>
        <v>137</v>
      </c>
      <c r="F674" s="100">
        <v>120</v>
      </c>
      <c r="G674" s="112">
        <f t="shared" si="212"/>
        <v>142.48000000000002</v>
      </c>
      <c r="H674" s="113"/>
      <c r="I674" s="114">
        <f t="shared" si="213"/>
        <v>144</v>
      </c>
      <c r="J674" s="115">
        <f t="shared" si="214"/>
        <v>5.1094890510948971</v>
      </c>
      <c r="K674" s="97">
        <v>115</v>
      </c>
      <c r="L674" s="98">
        <f t="shared" si="208"/>
        <v>138</v>
      </c>
      <c r="M674" s="5">
        <f t="shared" si="215"/>
        <v>0.72992700729928117</v>
      </c>
      <c r="N674" s="5">
        <f t="shared" si="216"/>
        <v>118.73333333333335</v>
      </c>
      <c r="S674" s="164">
        <f t="shared" si="209"/>
        <v>0</v>
      </c>
    </row>
    <row r="675" spans="1:19" s="4" customFormat="1" x14ac:dyDescent="0.25">
      <c r="A675" s="78">
        <v>60000440</v>
      </c>
      <c r="B675" s="23" t="s">
        <v>443</v>
      </c>
      <c r="C675" s="53" t="s">
        <v>981</v>
      </c>
      <c r="D675" s="10">
        <f t="shared" si="211"/>
        <v>114.16666666666667</v>
      </c>
      <c r="E675" s="100">
        <f>VLOOKUP(A675,[1]Лист1!$A$2:$O$1343,14,0)</f>
        <v>137</v>
      </c>
      <c r="F675" s="100">
        <v>120</v>
      </c>
      <c r="G675" s="112">
        <f t="shared" si="212"/>
        <v>142.48000000000002</v>
      </c>
      <c r="H675" s="113"/>
      <c r="I675" s="114">
        <f t="shared" si="213"/>
        <v>144</v>
      </c>
      <c r="J675" s="115">
        <f t="shared" si="214"/>
        <v>5.1094890510948971</v>
      </c>
      <c r="K675" s="97">
        <v>115</v>
      </c>
      <c r="L675" s="98">
        <f t="shared" si="208"/>
        <v>138</v>
      </c>
      <c r="M675" s="5">
        <f t="shared" si="215"/>
        <v>0.72992700729928117</v>
      </c>
      <c r="N675" s="5">
        <f t="shared" si="216"/>
        <v>118.73333333333335</v>
      </c>
      <c r="S675" s="164">
        <f t="shared" si="209"/>
        <v>0</v>
      </c>
    </row>
    <row r="676" spans="1:19" s="4" customFormat="1" x14ac:dyDescent="0.25">
      <c r="A676" s="78">
        <v>60000441</v>
      </c>
      <c r="B676" s="23" t="s">
        <v>444</v>
      </c>
      <c r="C676" s="53" t="s">
        <v>981</v>
      </c>
      <c r="D676" s="10">
        <f t="shared" si="211"/>
        <v>205.83333333333334</v>
      </c>
      <c r="E676" s="100">
        <f>VLOOKUP(A676,[1]Лист1!$A$2:$O$1343,14,0)</f>
        <v>247</v>
      </c>
      <c r="F676" s="100">
        <f t="shared" ref="F676:F690" si="217">K676</f>
        <v>215</v>
      </c>
      <c r="G676" s="112">
        <f t="shared" si="212"/>
        <v>256.88</v>
      </c>
      <c r="H676" s="113"/>
      <c r="I676" s="114">
        <f t="shared" si="213"/>
        <v>258</v>
      </c>
      <c r="J676" s="115">
        <f t="shared" si="214"/>
        <v>4.4534412955465683</v>
      </c>
      <c r="K676" s="97">
        <v>215</v>
      </c>
      <c r="L676" s="98">
        <f t="shared" si="208"/>
        <v>258</v>
      </c>
      <c r="M676" s="5">
        <f t="shared" si="215"/>
        <v>4.4534412955465683</v>
      </c>
      <c r="N676" s="5">
        <f t="shared" si="216"/>
        <v>214.06666666666669</v>
      </c>
      <c r="S676" s="164">
        <f t="shared" si="209"/>
        <v>0</v>
      </c>
    </row>
    <row r="677" spans="1:19" s="4" customFormat="1" x14ac:dyDescent="0.25">
      <c r="A677" s="78">
        <v>60000442</v>
      </c>
      <c r="B677" s="23" t="s">
        <v>445</v>
      </c>
      <c r="C677" s="53" t="s">
        <v>981</v>
      </c>
      <c r="D677" s="10">
        <f t="shared" si="211"/>
        <v>220</v>
      </c>
      <c r="E677" s="100">
        <f>VLOOKUP(A677,[1]Лист1!$A$2:$O$1343,14,0)</f>
        <v>264</v>
      </c>
      <c r="F677" s="100">
        <f t="shared" si="217"/>
        <v>230</v>
      </c>
      <c r="G677" s="112">
        <f t="shared" si="212"/>
        <v>274.56</v>
      </c>
      <c r="H677" s="113"/>
      <c r="I677" s="114">
        <f t="shared" si="213"/>
        <v>276</v>
      </c>
      <c r="J677" s="115">
        <f t="shared" si="214"/>
        <v>4.5454545454545467</v>
      </c>
      <c r="K677" s="97">
        <v>230</v>
      </c>
      <c r="L677" s="98">
        <f t="shared" si="208"/>
        <v>276</v>
      </c>
      <c r="M677" s="5">
        <f t="shared" si="215"/>
        <v>4.5454545454545467</v>
      </c>
      <c r="N677" s="5">
        <f t="shared" si="216"/>
        <v>228.8</v>
      </c>
      <c r="S677" s="164">
        <f t="shared" si="209"/>
        <v>0</v>
      </c>
    </row>
    <row r="678" spans="1:19" s="4" customFormat="1" ht="31.5" x14ac:dyDescent="0.25">
      <c r="A678" s="78">
        <v>60000451</v>
      </c>
      <c r="B678" s="23" t="s">
        <v>446</v>
      </c>
      <c r="C678" s="53" t="s">
        <v>981</v>
      </c>
      <c r="D678" s="10">
        <f t="shared" si="211"/>
        <v>417.5</v>
      </c>
      <c r="E678" s="100">
        <f>VLOOKUP(A678,[1]Лист1!$A$2:$O$1343,14,0)</f>
        <v>501</v>
      </c>
      <c r="F678" s="100">
        <f t="shared" si="217"/>
        <v>435</v>
      </c>
      <c r="G678" s="112">
        <f t="shared" si="212"/>
        <v>521.04</v>
      </c>
      <c r="H678" s="113"/>
      <c r="I678" s="114">
        <f t="shared" si="213"/>
        <v>522</v>
      </c>
      <c r="J678" s="115">
        <f t="shared" si="214"/>
        <v>4.1916167664670638</v>
      </c>
      <c r="K678" s="97">
        <v>435</v>
      </c>
      <c r="L678" s="98">
        <f t="shared" si="208"/>
        <v>522</v>
      </c>
      <c r="M678" s="5">
        <f t="shared" si="215"/>
        <v>4.1916167664670638</v>
      </c>
      <c r="N678" s="5">
        <f t="shared" si="216"/>
        <v>434.2</v>
      </c>
      <c r="S678" s="164">
        <f t="shared" si="209"/>
        <v>0</v>
      </c>
    </row>
    <row r="679" spans="1:19" s="4" customFormat="1" ht="31.5" x14ac:dyDescent="0.25">
      <c r="A679" s="78">
        <v>60000453</v>
      </c>
      <c r="B679" s="23" t="s">
        <v>447</v>
      </c>
      <c r="C679" s="53" t="s">
        <v>981</v>
      </c>
      <c r="D679" s="10">
        <f t="shared" si="211"/>
        <v>222.5</v>
      </c>
      <c r="E679" s="100">
        <f>VLOOKUP(A679,[1]Лист1!$A$2:$O$1343,14,0)</f>
        <v>267</v>
      </c>
      <c r="F679" s="100">
        <f t="shared" si="217"/>
        <v>230</v>
      </c>
      <c r="G679" s="112">
        <f t="shared" si="212"/>
        <v>277.68</v>
      </c>
      <c r="H679" s="113"/>
      <c r="I679" s="114">
        <f t="shared" si="213"/>
        <v>276</v>
      </c>
      <c r="J679" s="115">
        <f t="shared" si="214"/>
        <v>3.3707865168539399</v>
      </c>
      <c r="K679" s="97">
        <v>230</v>
      </c>
      <c r="L679" s="98">
        <f t="shared" si="208"/>
        <v>276</v>
      </c>
      <c r="M679" s="5">
        <f t="shared" si="215"/>
        <v>3.3707865168539399</v>
      </c>
      <c r="N679" s="5">
        <f t="shared" si="216"/>
        <v>231.4</v>
      </c>
      <c r="S679" s="164">
        <f t="shared" si="209"/>
        <v>0</v>
      </c>
    </row>
    <row r="680" spans="1:19" s="4" customFormat="1" ht="31.5" x14ac:dyDescent="0.25">
      <c r="A680" s="78">
        <v>60000454</v>
      </c>
      <c r="B680" s="23" t="s">
        <v>448</v>
      </c>
      <c r="C680" s="53" t="s">
        <v>981</v>
      </c>
      <c r="D680" s="10">
        <f t="shared" si="211"/>
        <v>1215.8333333333335</v>
      </c>
      <c r="E680" s="100">
        <f>VLOOKUP(A680,[1]Лист1!$A$2:$O$1343,14,0)</f>
        <v>1459</v>
      </c>
      <c r="F680" s="100">
        <f t="shared" si="217"/>
        <v>1260</v>
      </c>
      <c r="G680" s="112">
        <f t="shared" si="212"/>
        <v>1517.3600000000001</v>
      </c>
      <c r="H680" s="113"/>
      <c r="I680" s="114">
        <f t="shared" si="213"/>
        <v>1512</v>
      </c>
      <c r="J680" s="115">
        <f t="shared" si="214"/>
        <v>3.6326250856751301</v>
      </c>
      <c r="K680" s="97">
        <v>1260</v>
      </c>
      <c r="L680" s="98">
        <f t="shared" si="208"/>
        <v>1512</v>
      </c>
      <c r="M680" s="5">
        <f t="shared" si="215"/>
        <v>3.6326250856751301</v>
      </c>
      <c r="N680" s="5">
        <f t="shared" si="216"/>
        <v>1264.4666666666669</v>
      </c>
      <c r="S680" s="164">
        <f t="shared" si="209"/>
        <v>0</v>
      </c>
    </row>
    <row r="681" spans="1:19" s="4" customFormat="1" ht="31.5" x14ac:dyDescent="0.25">
      <c r="A681" s="78">
        <v>60000455</v>
      </c>
      <c r="B681" s="23" t="s">
        <v>449</v>
      </c>
      <c r="C681" s="53" t="s">
        <v>981</v>
      </c>
      <c r="D681" s="10">
        <f t="shared" si="211"/>
        <v>295</v>
      </c>
      <c r="E681" s="100">
        <f>VLOOKUP(A681,[1]Лист1!$A$2:$O$1343,14,0)</f>
        <v>354</v>
      </c>
      <c r="F681" s="100">
        <f t="shared" si="217"/>
        <v>305</v>
      </c>
      <c r="G681" s="112">
        <f t="shared" si="212"/>
        <v>368.16</v>
      </c>
      <c r="H681" s="113"/>
      <c r="I681" s="114">
        <f t="shared" si="213"/>
        <v>366</v>
      </c>
      <c r="J681" s="115">
        <f t="shared" si="214"/>
        <v>3.3898305084745743</v>
      </c>
      <c r="K681" s="97">
        <v>305</v>
      </c>
      <c r="L681" s="98">
        <f t="shared" si="208"/>
        <v>366</v>
      </c>
      <c r="M681" s="5">
        <f t="shared" si="215"/>
        <v>3.3898305084745743</v>
      </c>
      <c r="N681" s="5">
        <f t="shared" si="216"/>
        <v>306.8</v>
      </c>
      <c r="S681" s="164">
        <f t="shared" si="209"/>
        <v>0</v>
      </c>
    </row>
    <row r="682" spans="1:19" s="4" customFormat="1" x14ac:dyDescent="0.25">
      <c r="A682" s="78">
        <v>60000457</v>
      </c>
      <c r="B682" s="23" t="s">
        <v>450</v>
      </c>
      <c r="C682" s="53" t="s">
        <v>981</v>
      </c>
      <c r="D682" s="10">
        <f t="shared" si="211"/>
        <v>987.5</v>
      </c>
      <c r="E682" s="100">
        <f>VLOOKUP(A682,[1]Лист1!$A$2:$O$1343,14,0)</f>
        <v>1185</v>
      </c>
      <c r="F682" s="100">
        <f t="shared" si="217"/>
        <v>1025</v>
      </c>
      <c r="G682" s="112">
        <f t="shared" si="212"/>
        <v>1232.4000000000001</v>
      </c>
      <c r="H682" s="113"/>
      <c r="I682" s="114">
        <f t="shared" si="213"/>
        <v>1230</v>
      </c>
      <c r="J682" s="115">
        <f t="shared" si="214"/>
        <v>3.7974683544303787</v>
      </c>
      <c r="K682" s="97">
        <v>1025</v>
      </c>
      <c r="L682" s="98">
        <f t="shared" si="208"/>
        <v>1230</v>
      </c>
      <c r="M682" s="5">
        <f t="shared" si="215"/>
        <v>3.7974683544303787</v>
      </c>
      <c r="N682" s="5">
        <f t="shared" si="216"/>
        <v>1027</v>
      </c>
      <c r="S682" s="164">
        <f t="shared" si="209"/>
        <v>0</v>
      </c>
    </row>
    <row r="683" spans="1:19" s="4" customFormat="1" x14ac:dyDescent="0.25">
      <c r="A683" s="78">
        <v>60000443</v>
      </c>
      <c r="B683" s="23" t="s">
        <v>451</v>
      </c>
      <c r="C683" s="53" t="s">
        <v>981</v>
      </c>
      <c r="D683" s="10">
        <f t="shared" si="211"/>
        <v>285</v>
      </c>
      <c r="E683" s="100">
        <f>VLOOKUP(A683,[1]Лист1!$A$2:$O$1343,14,0)</f>
        <v>342</v>
      </c>
      <c r="F683" s="100">
        <f t="shared" si="217"/>
        <v>295</v>
      </c>
      <c r="G683" s="112">
        <f t="shared" si="212"/>
        <v>355.68</v>
      </c>
      <c r="H683" s="113"/>
      <c r="I683" s="114">
        <f t="shared" si="213"/>
        <v>354</v>
      </c>
      <c r="J683" s="115">
        <f t="shared" si="214"/>
        <v>3.5087719298245759</v>
      </c>
      <c r="K683" s="97">
        <v>295</v>
      </c>
      <c r="L683" s="98">
        <f t="shared" si="208"/>
        <v>354</v>
      </c>
      <c r="M683" s="5">
        <f t="shared" si="215"/>
        <v>3.5087719298245759</v>
      </c>
      <c r="N683" s="5">
        <f t="shared" si="216"/>
        <v>296.40000000000003</v>
      </c>
      <c r="S683" s="164">
        <f t="shared" si="209"/>
        <v>0</v>
      </c>
    </row>
    <row r="684" spans="1:19" s="4" customFormat="1" x14ac:dyDescent="0.25">
      <c r="A684" s="78">
        <v>60000445</v>
      </c>
      <c r="B684" s="23" t="s">
        <v>452</v>
      </c>
      <c r="C684" s="53" t="s">
        <v>981</v>
      </c>
      <c r="D684" s="10">
        <f t="shared" si="211"/>
        <v>340</v>
      </c>
      <c r="E684" s="100">
        <f>VLOOKUP(A684,[1]Лист1!$A$2:$O$1343,14,0)</f>
        <v>408</v>
      </c>
      <c r="F684" s="100">
        <f t="shared" si="217"/>
        <v>350</v>
      </c>
      <c r="G684" s="112">
        <f t="shared" si="212"/>
        <v>424.32</v>
      </c>
      <c r="H684" s="113"/>
      <c r="I684" s="114">
        <f t="shared" si="213"/>
        <v>420</v>
      </c>
      <c r="J684" s="115">
        <f t="shared" si="214"/>
        <v>2.941176470588232</v>
      </c>
      <c r="K684" s="97">
        <v>350</v>
      </c>
      <c r="L684" s="98">
        <f t="shared" si="208"/>
        <v>420</v>
      </c>
      <c r="M684" s="5">
        <f t="shared" si="215"/>
        <v>2.941176470588232</v>
      </c>
      <c r="N684" s="5">
        <f t="shared" si="216"/>
        <v>353.6</v>
      </c>
      <c r="S684" s="164">
        <f t="shared" si="209"/>
        <v>0</v>
      </c>
    </row>
    <row r="685" spans="1:19" s="4" customFormat="1" ht="31.5" x14ac:dyDescent="0.25">
      <c r="A685" s="77">
        <v>60000446</v>
      </c>
      <c r="B685" s="23" t="s">
        <v>453</v>
      </c>
      <c r="C685" s="53" t="s">
        <v>981</v>
      </c>
      <c r="D685" s="10">
        <f t="shared" si="211"/>
        <v>512.5</v>
      </c>
      <c r="E685" s="100">
        <f>VLOOKUP(A685,[1]Лист1!$A$2:$O$1343,14,0)</f>
        <v>615</v>
      </c>
      <c r="F685" s="100">
        <f t="shared" si="217"/>
        <v>530</v>
      </c>
      <c r="G685" s="112">
        <f t="shared" si="212"/>
        <v>639.6</v>
      </c>
      <c r="H685" s="113"/>
      <c r="I685" s="114">
        <f t="shared" si="213"/>
        <v>636</v>
      </c>
      <c r="J685" s="115">
        <f t="shared" si="214"/>
        <v>3.41463414634147</v>
      </c>
      <c r="K685" s="97">
        <v>530</v>
      </c>
      <c r="L685" s="98">
        <f t="shared" si="208"/>
        <v>636</v>
      </c>
      <c r="M685" s="5">
        <f t="shared" si="215"/>
        <v>3.41463414634147</v>
      </c>
      <c r="N685" s="5">
        <f t="shared" si="216"/>
        <v>533</v>
      </c>
      <c r="S685" s="164">
        <f t="shared" si="209"/>
        <v>0</v>
      </c>
    </row>
    <row r="686" spans="1:19" s="4" customFormat="1" ht="31.5" x14ac:dyDescent="0.25">
      <c r="A686" s="77">
        <v>60000447</v>
      </c>
      <c r="B686" s="23" t="s">
        <v>454</v>
      </c>
      <c r="C686" s="53" t="s">
        <v>981</v>
      </c>
      <c r="D686" s="10">
        <f t="shared" si="211"/>
        <v>368.33333333333337</v>
      </c>
      <c r="E686" s="100">
        <f>VLOOKUP(A686,[1]Лист1!$A$2:$O$1343,14,0)</f>
        <v>442</v>
      </c>
      <c r="F686" s="100">
        <f t="shared" si="217"/>
        <v>380</v>
      </c>
      <c r="G686" s="112">
        <f t="shared" si="212"/>
        <v>459.68</v>
      </c>
      <c r="H686" s="113"/>
      <c r="I686" s="114">
        <f t="shared" si="213"/>
        <v>456</v>
      </c>
      <c r="J686" s="115">
        <f t="shared" si="214"/>
        <v>3.1674208144796552</v>
      </c>
      <c r="K686" s="97">
        <v>380</v>
      </c>
      <c r="L686" s="98">
        <f t="shared" si="208"/>
        <v>456</v>
      </c>
      <c r="M686" s="5">
        <f t="shared" si="215"/>
        <v>3.1674208144796552</v>
      </c>
      <c r="N686" s="5">
        <f t="shared" si="216"/>
        <v>383.06666666666672</v>
      </c>
      <c r="S686" s="164">
        <f t="shared" si="209"/>
        <v>0</v>
      </c>
    </row>
    <row r="687" spans="1:19" s="4" customFormat="1" ht="31.5" x14ac:dyDescent="0.25">
      <c r="A687" s="77">
        <v>60000448</v>
      </c>
      <c r="B687" s="23" t="s">
        <v>455</v>
      </c>
      <c r="C687" s="53" t="s">
        <v>981</v>
      </c>
      <c r="D687" s="10">
        <f t="shared" si="211"/>
        <v>368.33333333333337</v>
      </c>
      <c r="E687" s="100">
        <f>VLOOKUP(A687,[1]Лист1!$A$2:$O$1343,14,0)</f>
        <v>442</v>
      </c>
      <c r="F687" s="100">
        <f t="shared" si="217"/>
        <v>380</v>
      </c>
      <c r="G687" s="112">
        <f t="shared" si="212"/>
        <v>459.68</v>
      </c>
      <c r="H687" s="113"/>
      <c r="I687" s="114">
        <f t="shared" si="213"/>
        <v>456</v>
      </c>
      <c r="J687" s="115">
        <f t="shared" si="214"/>
        <v>3.1674208144796552</v>
      </c>
      <c r="K687" s="97">
        <v>380</v>
      </c>
      <c r="L687" s="98">
        <f t="shared" si="208"/>
        <v>456</v>
      </c>
      <c r="M687" s="5">
        <f t="shared" si="215"/>
        <v>3.1674208144796552</v>
      </c>
      <c r="N687" s="5">
        <f t="shared" si="216"/>
        <v>383.06666666666672</v>
      </c>
      <c r="S687" s="164">
        <f t="shared" si="209"/>
        <v>0</v>
      </c>
    </row>
    <row r="688" spans="1:19" s="4" customFormat="1" x14ac:dyDescent="0.25">
      <c r="A688" s="77">
        <v>60000444</v>
      </c>
      <c r="B688" s="23" t="s">
        <v>456</v>
      </c>
      <c r="C688" s="53" t="s">
        <v>981</v>
      </c>
      <c r="D688" s="10">
        <f t="shared" si="211"/>
        <v>392.5</v>
      </c>
      <c r="E688" s="100">
        <f>VLOOKUP(A688,[1]Лист1!$A$2:$O$1343,14,0)</f>
        <v>471</v>
      </c>
      <c r="F688" s="100">
        <f t="shared" si="217"/>
        <v>405</v>
      </c>
      <c r="G688" s="112">
        <f t="shared" si="212"/>
        <v>489.84000000000003</v>
      </c>
      <c r="H688" s="113"/>
      <c r="I688" s="114">
        <f t="shared" si="213"/>
        <v>486</v>
      </c>
      <c r="J688" s="115">
        <f t="shared" si="214"/>
        <v>3.1847133757961785</v>
      </c>
      <c r="K688" s="97">
        <v>405</v>
      </c>
      <c r="L688" s="98">
        <f t="shared" si="208"/>
        <v>486</v>
      </c>
      <c r="M688" s="5">
        <f t="shared" si="215"/>
        <v>3.1847133757961785</v>
      </c>
      <c r="N688" s="5">
        <f t="shared" si="216"/>
        <v>408.2</v>
      </c>
      <c r="S688" s="164">
        <f t="shared" si="209"/>
        <v>0</v>
      </c>
    </row>
    <row r="689" spans="1:19" s="4" customFormat="1" x14ac:dyDescent="0.25">
      <c r="A689" s="77">
        <v>60000663</v>
      </c>
      <c r="B689" s="23" t="s">
        <v>1087</v>
      </c>
      <c r="C689" s="53" t="s">
        <v>981</v>
      </c>
      <c r="D689" s="10">
        <f t="shared" si="211"/>
        <v>115.83333333333334</v>
      </c>
      <c r="E689" s="100">
        <f>VLOOKUP(A689,[1]Лист1!$A$2:$O$1343,14,0)</f>
        <v>139</v>
      </c>
      <c r="F689" s="100">
        <f t="shared" si="217"/>
        <v>120</v>
      </c>
      <c r="G689" s="112">
        <f t="shared" si="212"/>
        <v>144.56</v>
      </c>
      <c r="H689" s="113"/>
      <c r="I689" s="114">
        <f t="shared" si="213"/>
        <v>144</v>
      </c>
      <c r="J689" s="115">
        <f t="shared" si="214"/>
        <v>3.5971223021582688</v>
      </c>
      <c r="K689" s="97">
        <v>120</v>
      </c>
      <c r="L689" s="98">
        <f t="shared" si="208"/>
        <v>144</v>
      </c>
      <c r="M689" s="5">
        <f t="shared" si="215"/>
        <v>3.5971223021582688</v>
      </c>
      <c r="N689" s="5">
        <f t="shared" si="216"/>
        <v>120.46666666666668</v>
      </c>
      <c r="S689" s="164">
        <f t="shared" si="209"/>
        <v>0</v>
      </c>
    </row>
    <row r="690" spans="1:19" s="4" customFormat="1" ht="31.5" x14ac:dyDescent="0.25">
      <c r="A690" s="77">
        <v>60001008</v>
      </c>
      <c r="B690" s="11" t="s">
        <v>457</v>
      </c>
      <c r="C690" s="53" t="s">
        <v>981</v>
      </c>
      <c r="D690" s="10">
        <f t="shared" si="211"/>
        <v>710</v>
      </c>
      <c r="E690" s="100">
        <f>VLOOKUP(A690,[1]Лист1!$A$2:$O$1343,14,0)</f>
        <v>852</v>
      </c>
      <c r="F690" s="100">
        <f t="shared" si="217"/>
        <v>735</v>
      </c>
      <c r="G690" s="112">
        <f t="shared" si="212"/>
        <v>886.08</v>
      </c>
      <c r="H690" s="113"/>
      <c r="I690" s="114">
        <f t="shared" si="213"/>
        <v>882</v>
      </c>
      <c r="J690" s="115">
        <f t="shared" si="214"/>
        <v>3.5211267605633765</v>
      </c>
      <c r="K690" s="97">
        <v>735</v>
      </c>
      <c r="L690" s="98">
        <f t="shared" si="208"/>
        <v>882</v>
      </c>
      <c r="M690" s="5">
        <f t="shared" si="215"/>
        <v>3.5211267605633765</v>
      </c>
      <c r="N690" s="5">
        <f t="shared" si="216"/>
        <v>738.4</v>
      </c>
      <c r="S690" s="164">
        <f t="shared" si="209"/>
        <v>0</v>
      </c>
    </row>
    <row r="691" spans="1:19" s="4" customFormat="1" x14ac:dyDescent="0.25">
      <c r="A691" s="230" t="s">
        <v>1038</v>
      </c>
      <c r="B691" s="231"/>
      <c r="C691" s="231"/>
      <c r="D691" s="231"/>
      <c r="E691" s="231"/>
      <c r="F691" s="231"/>
      <c r="G691" s="231"/>
      <c r="H691" s="231"/>
      <c r="I691" s="232"/>
      <c r="J691" s="116"/>
      <c r="K691" s="97">
        <f t="shared" si="210"/>
        <v>0</v>
      </c>
      <c r="L691" s="98">
        <f t="shared" si="208"/>
        <v>0</v>
      </c>
      <c r="M691" s="5" t="e">
        <f t="shared" si="215"/>
        <v>#DIV/0!</v>
      </c>
      <c r="N691" s="5">
        <f t="shared" si="216"/>
        <v>0</v>
      </c>
      <c r="S691" s="164">
        <f t="shared" si="209"/>
        <v>0</v>
      </c>
    </row>
    <row r="692" spans="1:19" x14ac:dyDescent="0.25">
      <c r="A692" s="77">
        <v>60000338</v>
      </c>
      <c r="B692" s="11" t="s">
        <v>458</v>
      </c>
      <c r="C692" s="53" t="s">
        <v>981</v>
      </c>
      <c r="D692" s="10">
        <f t="shared" ref="D692:D717" si="218">E692/1.2</f>
        <v>123.33333333333334</v>
      </c>
      <c r="E692" s="100">
        <f>VLOOKUP(A692,[1]Лист1!$A$2:$O$1343,14,0)</f>
        <v>148</v>
      </c>
      <c r="F692" s="100">
        <v>130</v>
      </c>
      <c r="G692" s="112">
        <f t="shared" ref="G692:G717" si="219">E692*$H$11</f>
        <v>153.92000000000002</v>
      </c>
      <c r="H692" s="113"/>
      <c r="I692" s="114">
        <f t="shared" ref="I692:I717" si="220">F692*1.2</f>
        <v>156</v>
      </c>
      <c r="J692" s="115">
        <f t="shared" ref="J692:J717" si="221">I692/E692*100-100</f>
        <v>5.4054054054053893</v>
      </c>
      <c r="K692" s="97">
        <v>125</v>
      </c>
      <c r="L692" s="98">
        <f t="shared" si="208"/>
        <v>150</v>
      </c>
      <c r="M692" s="5">
        <f t="shared" si="215"/>
        <v>1.3513513513513544</v>
      </c>
      <c r="N692" s="5">
        <f t="shared" si="216"/>
        <v>128.26666666666668</v>
      </c>
      <c r="S692" s="164">
        <f t="shared" si="209"/>
        <v>0</v>
      </c>
    </row>
    <row r="693" spans="1:19" x14ac:dyDescent="0.25">
      <c r="A693" s="77">
        <v>60000339</v>
      </c>
      <c r="B693" s="11" t="s">
        <v>459</v>
      </c>
      <c r="C693" s="53" t="s">
        <v>981</v>
      </c>
      <c r="D693" s="10">
        <f t="shared" si="218"/>
        <v>350.83333333333337</v>
      </c>
      <c r="E693" s="100">
        <f>VLOOKUP(A693,[1]Лист1!$A$2:$O$1343,14,0)</f>
        <v>421</v>
      </c>
      <c r="F693" s="100">
        <f t="shared" ref="F693:F717" si="222">K693</f>
        <v>365</v>
      </c>
      <c r="G693" s="112">
        <f t="shared" si="219"/>
        <v>437.84000000000003</v>
      </c>
      <c r="H693" s="113"/>
      <c r="I693" s="114">
        <f t="shared" si="220"/>
        <v>438</v>
      </c>
      <c r="J693" s="115">
        <f t="shared" si="221"/>
        <v>4.0380047505938137</v>
      </c>
      <c r="K693" s="97">
        <v>365</v>
      </c>
      <c r="L693" s="98">
        <f t="shared" si="208"/>
        <v>438</v>
      </c>
      <c r="M693" s="5">
        <f t="shared" si="215"/>
        <v>4.0380047505938137</v>
      </c>
      <c r="N693" s="5">
        <f t="shared" si="216"/>
        <v>364.86666666666673</v>
      </c>
      <c r="S693" s="164">
        <f t="shared" si="209"/>
        <v>0</v>
      </c>
    </row>
    <row r="694" spans="1:19" x14ac:dyDescent="0.25">
      <c r="A694" s="77">
        <v>60000340</v>
      </c>
      <c r="B694" s="11" t="s">
        <v>460</v>
      </c>
      <c r="C694" s="53" t="s">
        <v>981</v>
      </c>
      <c r="D694" s="10">
        <f t="shared" si="218"/>
        <v>424.16666666666669</v>
      </c>
      <c r="E694" s="100">
        <f>VLOOKUP(A694,[1]Лист1!$A$2:$O$1343,14,0)</f>
        <v>509</v>
      </c>
      <c r="F694" s="100">
        <f t="shared" si="222"/>
        <v>440</v>
      </c>
      <c r="G694" s="112">
        <f t="shared" si="219"/>
        <v>529.36</v>
      </c>
      <c r="H694" s="113"/>
      <c r="I694" s="114">
        <f t="shared" si="220"/>
        <v>528</v>
      </c>
      <c r="J694" s="115">
        <f t="shared" si="221"/>
        <v>3.7328094302554007</v>
      </c>
      <c r="K694" s="97">
        <v>440</v>
      </c>
      <c r="L694" s="98">
        <f t="shared" si="208"/>
        <v>528</v>
      </c>
      <c r="M694" s="5">
        <f t="shared" si="215"/>
        <v>3.7328094302554007</v>
      </c>
      <c r="N694" s="5">
        <f t="shared" si="216"/>
        <v>441.13333333333338</v>
      </c>
      <c r="S694" s="164">
        <f t="shared" si="209"/>
        <v>0</v>
      </c>
    </row>
    <row r="695" spans="1:19" x14ac:dyDescent="0.25">
      <c r="A695" s="77">
        <v>60000341</v>
      </c>
      <c r="B695" s="11" t="s">
        <v>461</v>
      </c>
      <c r="C695" s="53" t="s">
        <v>981</v>
      </c>
      <c r="D695" s="10">
        <f t="shared" si="218"/>
        <v>818.33333333333337</v>
      </c>
      <c r="E695" s="100">
        <f>VLOOKUP(A695,[1]Лист1!$A$2:$O$1343,14,0)</f>
        <v>982</v>
      </c>
      <c r="F695" s="100">
        <f t="shared" si="222"/>
        <v>850</v>
      </c>
      <c r="G695" s="112">
        <f t="shared" si="219"/>
        <v>1021.2800000000001</v>
      </c>
      <c r="H695" s="113"/>
      <c r="I695" s="114">
        <f t="shared" si="220"/>
        <v>1020</v>
      </c>
      <c r="J695" s="115">
        <f t="shared" si="221"/>
        <v>3.869653767820779</v>
      </c>
      <c r="K695" s="97">
        <v>850</v>
      </c>
      <c r="L695" s="98">
        <f t="shared" si="208"/>
        <v>1020</v>
      </c>
      <c r="M695" s="5">
        <f t="shared" si="215"/>
        <v>3.869653767820779</v>
      </c>
      <c r="N695" s="5">
        <f t="shared" si="216"/>
        <v>851.06666666666672</v>
      </c>
      <c r="S695" s="164">
        <f t="shared" si="209"/>
        <v>0</v>
      </c>
    </row>
    <row r="696" spans="1:19" x14ac:dyDescent="0.25">
      <c r="A696" s="77">
        <v>60000342</v>
      </c>
      <c r="B696" s="11" t="s">
        <v>462</v>
      </c>
      <c r="C696" s="53" t="s">
        <v>981</v>
      </c>
      <c r="D696" s="10">
        <f t="shared" si="218"/>
        <v>419.16666666666669</v>
      </c>
      <c r="E696" s="100">
        <f>VLOOKUP(A696,[1]Лист1!$A$2:$O$1343,14,0)</f>
        <v>503</v>
      </c>
      <c r="F696" s="100">
        <f t="shared" si="222"/>
        <v>435</v>
      </c>
      <c r="G696" s="112">
        <f t="shared" si="219"/>
        <v>523.12</v>
      </c>
      <c r="H696" s="113"/>
      <c r="I696" s="114">
        <f t="shared" si="220"/>
        <v>522</v>
      </c>
      <c r="J696" s="115">
        <f t="shared" si="221"/>
        <v>3.7773359840954157</v>
      </c>
      <c r="K696" s="97">
        <v>435</v>
      </c>
      <c r="L696" s="98">
        <f t="shared" si="208"/>
        <v>522</v>
      </c>
      <c r="M696" s="5">
        <f t="shared" si="215"/>
        <v>3.7773359840954157</v>
      </c>
      <c r="N696" s="5">
        <f t="shared" si="216"/>
        <v>435.93333333333339</v>
      </c>
      <c r="S696" s="164">
        <f t="shared" si="209"/>
        <v>0</v>
      </c>
    </row>
    <row r="697" spans="1:19" x14ac:dyDescent="0.25">
      <c r="A697" s="77">
        <v>60000343</v>
      </c>
      <c r="B697" s="11" t="s">
        <v>463</v>
      </c>
      <c r="C697" s="53" t="s">
        <v>981</v>
      </c>
      <c r="D697" s="10">
        <f t="shared" si="218"/>
        <v>473.33333333333337</v>
      </c>
      <c r="E697" s="100">
        <f>VLOOKUP(A697,[1]Лист1!$A$2:$O$1343,14,0)</f>
        <v>568</v>
      </c>
      <c r="F697" s="100">
        <f t="shared" si="222"/>
        <v>490</v>
      </c>
      <c r="G697" s="112">
        <f t="shared" si="219"/>
        <v>590.72</v>
      </c>
      <c r="H697" s="113"/>
      <c r="I697" s="114">
        <f t="shared" si="220"/>
        <v>588</v>
      </c>
      <c r="J697" s="115">
        <f t="shared" si="221"/>
        <v>3.5211267605633765</v>
      </c>
      <c r="K697" s="97">
        <v>490</v>
      </c>
      <c r="L697" s="98">
        <f t="shared" si="208"/>
        <v>588</v>
      </c>
      <c r="M697" s="5">
        <f t="shared" si="215"/>
        <v>3.5211267605633765</v>
      </c>
      <c r="N697" s="5">
        <f t="shared" si="216"/>
        <v>492.26666666666671</v>
      </c>
      <c r="S697" s="164">
        <f t="shared" si="209"/>
        <v>0</v>
      </c>
    </row>
    <row r="698" spans="1:19" x14ac:dyDescent="0.25">
      <c r="A698" s="77">
        <v>60000344</v>
      </c>
      <c r="B698" s="11" t="s">
        <v>464</v>
      </c>
      <c r="C698" s="53" t="s">
        <v>981</v>
      </c>
      <c r="D698" s="10">
        <f t="shared" si="218"/>
        <v>350</v>
      </c>
      <c r="E698" s="100">
        <f>VLOOKUP(A698,[1]Лист1!$A$2:$O$1343,14,0)</f>
        <v>420</v>
      </c>
      <c r="F698" s="100">
        <f t="shared" si="222"/>
        <v>365</v>
      </c>
      <c r="G698" s="112">
        <f t="shared" si="219"/>
        <v>436.8</v>
      </c>
      <c r="H698" s="113"/>
      <c r="I698" s="114">
        <f t="shared" si="220"/>
        <v>438</v>
      </c>
      <c r="J698" s="115">
        <f t="shared" si="221"/>
        <v>4.2857142857142918</v>
      </c>
      <c r="K698" s="97">
        <v>365</v>
      </c>
      <c r="L698" s="98">
        <f t="shared" si="208"/>
        <v>438</v>
      </c>
      <c r="M698" s="5">
        <f t="shared" si="215"/>
        <v>4.2857142857142918</v>
      </c>
      <c r="N698" s="5">
        <f t="shared" si="216"/>
        <v>364</v>
      </c>
      <c r="S698" s="164">
        <f t="shared" si="209"/>
        <v>0</v>
      </c>
    </row>
    <row r="699" spans="1:19" x14ac:dyDescent="0.25">
      <c r="A699" s="77">
        <v>60000345</v>
      </c>
      <c r="B699" s="11" t="s">
        <v>465</v>
      </c>
      <c r="C699" s="53" t="s">
        <v>981</v>
      </c>
      <c r="D699" s="10">
        <f t="shared" si="218"/>
        <v>467.5</v>
      </c>
      <c r="E699" s="100">
        <f>VLOOKUP(A699,[1]Лист1!$A$2:$O$1343,14,0)</f>
        <v>561</v>
      </c>
      <c r="F699" s="100">
        <f t="shared" si="222"/>
        <v>485</v>
      </c>
      <c r="G699" s="112">
        <f t="shared" si="219"/>
        <v>583.44000000000005</v>
      </c>
      <c r="H699" s="113"/>
      <c r="I699" s="114">
        <f t="shared" si="220"/>
        <v>582</v>
      </c>
      <c r="J699" s="115">
        <f t="shared" si="221"/>
        <v>3.7433155080213822</v>
      </c>
      <c r="K699" s="97">
        <v>485</v>
      </c>
      <c r="L699" s="98">
        <f t="shared" si="208"/>
        <v>582</v>
      </c>
      <c r="M699" s="5">
        <f t="shared" si="215"/>
        <v>3.7433155080213822</v>
      </c>
      <c r="N699" s="5">
        <f t="shared" si="216"/>
        <v>486.2</v>
      </c>
      <c r="S699" s="164">
        <f t="shared" si="209"/>
        <v>0</v>
      </c>
    </row>
    <row r="700" spans="1:19" x14ac:dyDescent="0.25">
      <c r="A700" s="77">
        <v>60000346</v>
      </c>
      <c r="B700" s="11" t="s">
        <v>466</v>
      </c>
      <c r="C700" s="53" t="s">
        <v>981</v>
      </c>
      <c r="D700" s="10">
        <f t="shared" si="218"/>
        <v>530</v>
      </c>
      <c r="E700" s="100">
        <f>VLOOKUP(A700,[1]Лист1!$A$2:$O$1343,14,0)</f>
        <v>636</v>
      </c>
      <c r="F700" s="100">
        <f t="shared" si="222"/>
        <v>550</v>
      </c>
      <c r="G700" s="112">
        <f t="shared" si="219"/>
        <v>661.44</v>
      </c>
      <c r="H700" s="113"/>
      <c r="I700" s="114">
        <f t="shared" si="220"/>
        <v>660</v>
      </c>
      <c r="J700" s="115">
        <f t="shared" si="221"/>
        <v>3.7735849056603712</v>
      </c>
      <c r="K700" s="97">
        <v>550</v>
      </c>
      <c r="L700" s="98">
        <f t="shared" si="208"/>
        <v>660</v>
      </c>
      <c r="M700" s="5">
        <f t="shared" si="215"/>
        <v>3.7735849056603712</v>
      </c>
      <c r="N700" s="5">
        <f t="shared" si="216"/>
        <v>551.20000000000005</v>
      </c>
      <c r="S700" s="164">
        <f t="shared" si="209"/>
        <v>0</v>
      </c>
    </row>
    <row r="701" spans="1:19" x14ac:dyDescent="0.25">
      <c r="A701" s="78">
        <v>60000347</v>
      </c>
      <c r="B701" s="11" t="s">
        <v>467</v>
      </c>
      <c r="C701" s="53" t="s">
        <v>981</v>
      </c>
      <c r="D701" s="10">
        <f t="shared" si="218"/>
        <v>780</v>
      </c>
      <c r="E701" s="100">
        <f>VLOOKUP(A701,[1]Лист1!$A$2:$O$1343,14,0)</f>
        <v>936</v>
      </c>
      <c r="F701" s="100">
        <f t="shared" si="222"/>
        <v>810</v>
      </c>
      <c r="G701" s="112">
        <f t="shared" si="219"/>
        <v>973.44</v>
      </c>
      <c r="H701" s="113"/>
      <c r="I701" s="114">
        <f t="shared" si="220"/>
        <v>972</v>
      </c>
      <c r="J701" s="115">
        <f t="shared" si="221"/>
        <v>3.8461538461538538</v>
      </c>
      <c r="K701" s="97">
        <v>810</v>
      </c>
      <c r="L701" s="98">
        <f t="shared" si="208"/>
        <v>972</v>
      </c>
      <c r="M701" s="5">
        <f t="shared" si="215"/>
        <v>3.8461538461538538</v>
      </c>
      <c r="N701" s="5">
        <f t="shared" si="216"/>
        <v>811.2</v>
      </c>
      <c r="S701" s="164">
        <f t="shared" si="209"/>
        <v>0</v>
      </c>
    </row>
    <row r="702" spans="1:19" x14ac:dyDescent="0.25">
      <c r="A702" s="78">
        <v>60000348</v>
      </c>
      <c r="B702" s="11" t="s">
        <v>468</v>
      </c>
      <c r="C702" s="53" t="s">
        <v>981</v>
      </c>
      <c r="D702" s="10">
        <f t="shared" si="218"/>
        <v>838.33333333333337</v>
      </c>
      <c r="E702" s="100">
        <f>VLOOKUP(A702,[1]Лист1!$A$2:$O$1343,14,0)</f>
        <v>1006</v>
      </c>
      <c r="F702" s="100">
        <f t="shared" si="222"/>
        <v>870</v>
      </c>
      <c r="G702" s="112">
        <f t="shared" si="219"/>
        <v>1046.24</v>
      </c>
      <c r="H702" s="113"/>
      <c r="I702" s="114">
        <f t="shared" si="220"/>
        <v>1044</v>
      </c>
      <c r="J702" s="115">
        <f t="shared" si="221"/>
        <v>3.7773359840954157</v>
      </c>
      <c r="K702" s="97">
        <v>870</v>
      </c>
      <c r="L702" s="98">
        <f t="shared" si="208"/>
        <v>1044</v>
      </c>
      <c r="M702" s="5">
        <f t="shared" si="215"/>
        <v>3.7773359840954157</v>
      </c>
      <c r="N702" s="5">
        <f t="shared" si="216"/>
        <v>871.86666666666679</v>
      </c>
      <c r="S702" s="164">
        <f t="shared" si="209"/>
        <v>0</v>
      </c>
    </row>
    <row r="703" spans="1:19" x14ac:dyDescent="0.25">
      <c r="A703" s="78">
        <v>60000349</v>
      </c>
      <c r="B703" s="11" t="s">
        <v>469</v>
      </c>
      <c r="C703" s="53" t="s">
        <v>981</v>
      </c>
      <c r="D703" s="10">
        <f t="shared" si="218"/>
        <v>237.5</v>
      </c>
      <c r="E703" s="100">
        <f>VLOOKUP(A703,[1]Лист1!$A$2:$O$1343,14,0)</f>
        <v>285</v>
      </c>
      <c r="F703" s="100">
        <f t="shared" si="222"/>
        <v>245</v>
      </c>
      <c r="G703" s="112">
        <f t="shared" si="219"/>
        <v>296.40000000000003</v>
      </c>
      <c r="H703" s="113"/>
      <c r="I703" s="114">
        <f t="shared" si="220"/>
        <v>294</v>
      </c>
      <c r="J703" s="115">
        <f t="shared" si="221"/>
        <v>3.1578947368421098</v>
      </c>
      <c r="K703" s="97">
        <v>245</v>
      </c>
      <c r="L703" s="98">
        <f t="shared" si="208"/>
        <v>294</v>
      </c>
      <c r="M703" s="5">
        <f t="shared" si="215"/>
        <v>3.1578947368421098</v>
      </c>
      <c r="N703" s="5">
        <f t="shared" si="216"/>
        <v>247</v>
      </c>
      <c r="S703" s="164">
        <f t="shared" si="209"/>
        <v>0</v>
      </c>
    </row>
    <row r="704" spans="1:19" x14ac:dyDescent="0.25">
      <c r="A704" s="78">
        <v>60000350</v>
      </c>
      <c r="B704" s="11" t="s">
        <v>470</v>
      </c>
      <c r="C704" s="53" t="s">
        <v>981</v>
      </c>
      <c r="D704" s="10">
        <f t="shared" si="218"/>
        <v>215.83333333333334</v>
      </c>
      <c r="E704" s="100">
        <f>VLOOKUP(A704,[1]Лист1!$A$2:$O$1343,14,0)</f>
        <v>259</v>
      </c>
      <c r="F704" s="100">
        <f t="shared" si="222"/>
        <v>225</v>
      </c>
      <c r="G704" s="112">
        <f t="shared" si="219"/>
        <v>269.36</v>
      </c>
      <c r="H704" s="113"/>
      <c r="I704" s="114">
        <f t="shared" si="220"/>
        <v>270</v>
      </c>
      <c r="J704" s="115">
        <f t="shared" si="221"/>
        <v>4.2471042471042324</v>
      </c>
      <c r="K704" s="97">
        <v>225</v>
      </c>
      <c r="L704" s="98">
        <f t="shared" si="208"/>
        <v>270</v>
      </c>
      <c r="M704" s="5">
        <f t="shared" si="215"/>
        <v>4.2471042471042324</v>
      </c>
      <c r="N704" s="5">
        <f t="shared" si="216"/>
        <v>224.4666666666667</v>
      </c>
      <c r="S704" s="164">
        <f t="shared" si="209"/>
        <v>0</v>
      </c>
    </row>
    <row r="705" spans="1:19" ht="31.5" x14ac:dyDescent="0.25">
      <c r="A705" s="78">
        <v>60000351</v>
      </c>
      <c r="B705" s="11" t="s">
        <v>471</v>
      </c>
      <c r="C705" s="53" t="s">
        <v>981</v>
      </c>
      <c r="D705" s="10">
        <f t="shared" si="218"/>
        <v>715</v>
      </c>
      <c r="E705" s="100">
        <f>VLOOKUP(A705,[1]Лист1!$A$2:$O$1343,14,0)</f>
        <v>858</v>
      </c>
      <c r="F705" s="100">
        <f t="shared" si="222"/>
        <v>740</v>
      </c>
      <c r="G705" s="112">
        <f t="shared" si="219"/>
        <v>892.32</v>
      </c>
      <c r="H705" s="113"/>
      <c r="I705" s="114">
        <f t="shared" si="220"/>
        <v>888</v>
      </c>
      <c r="J705" s="115">
        <f t="shared" si="221"/>
        <v>3.4965034965034931</v>
      </c>
      <c r="K705" s="97">
        <v>740</v>
      </c>
      <c r="L705" s="98">
        <f t="shared" si="208"/>
        <v>888</v>
      </c>
      <c r="M705" s="5">
        <f t="shared" si="215"/>
        <v>3.4965034965034931</v>
      </c>
      <c r="N705" s="5">
        <f t="shared" si="216"/>
        <v>743.6</v>
      </c>
      <c r="S705" s="164">
        <f t="shared" si="209"/>
        <v>0</v>
      </c>
    </row>
    <row r="706" spans="1:19" x14ac:dyDescent="0.25">
      <c r="A706" s="78">
        <v>60000352</v>
      </c>
      <c r="B706" s="11" t="s">
        <v>472</v>
      </c>
      <c r="C706" s="53" t="s">
        <v>981</v>
      </c>
      <c r="D706" s="10">
        <f t="shared" si="218"/>
        <v>460</v>
      </c>
      <c r="E706" s="100">
        <f>VLOOKUP(A706,[1]Лист1!$A$2:$O$1343,14,0)</f>
        <v>552</v>
      </c>
      <c r="F706" s="100">
        <f t="shared" si="222"/>
        <v>475</v>
      </c>
      <c r="G706" s="112">
        <f t="shared" si="219"/>
        <v>574.08000000000004</v>
      </c>
      <c r="H706" s="113"/>
      <c r="I706" s="114">
        <f t="shared" si="220"/>
        <v>570</v>
      </c>
      <c r="J706" s="115">
        <f t="shared" si="221"/>
        <v>3.2608695652173765</v>
      </c>
      <c r="K706" s="97">
        <v>475</v>
      </c>
      <c r="L706" s="98">
        <f t="shared" si="208"/>
        <v>570</v>
      </c>
      <c r="M706" s="5">
        <f t="shared" si="215"/>
        <v>3.2608695652173765</v>
      </c>
      <c r="N706" s="5">
        <f t="shared" si="216"/>
        <v>478.40000000000003</v>
      </c>
      <c r="S706" s="164">
        <f t="shared" si="209"/>
        <v>0</v>
      </c>
    </row>
    <row r="707" spans="1:19" x14ac:dyDescent="0.25">
      <c r="A707" s="78">
        <v>60000353</v>
      </c>
      <c r="B707" s="11" t="s">
        <v>473</v>
      </c>
      <c r="C707" s="53" t="s">
        <v>981</v>
      </c>
      <c r="D707" s="10">
        <f t="shared" si="218"/>
        <v>460</v>
      </c>
      <c r="E707" s="100">
        <f>VLOOKUP(A707,[1]Лист1!$A$2:$O$1343,14,0)</f>
        <v>552</v>
      </c>
      <c r="F707" s="100">
        <f t="shared" si="222"/>
        <v>475</v>
      </c>
      <c r="G707" s="112">
        <f t="shared" si="219"/>
        <v>574.08000000000004</v>
      </c>
      <c r="H707" s="113"/>
      <c r="I707" s="114">
        <f t="shared" si="220"/>
        <v>570</v>
      </c>
      <c r="J707" s="115">
        <f t="shared" si="221"/>
        <v>3.2608695652173765</v>
      </c>
      <c r="K707" s="97">
        <v>475</v>
      </c>
      <c r="L707" s="98">
        <f t="shared" si="208"/>
        <v>570</v>
      </c>
      <c r="M707" s="5">
        <f t="shared" si="215"/>
        <v>3.2608695652173765</v>
      </c>
      <c r="N707" s="5">
        <f t="shared" si="216"/>
        <v>478.40000000000003</v>
      </c>
      <c r="S707" s="164">
        <f t="shared" si="209"/>
        <v>0</v>
      </c>
    </row>
    <row r="708" spans="1:19" x14ac:dyDescent="0.25">
      <c r="A708" s="78">
        <v>60000354</v>
      </c>
      <c r="B708" s="11" t="s">
        <v>474</v>
      </c>
      <c r="C708" s="53" t="s">
        <v>981</v>
      </c>
      <c r="D708" s="10">
        <f t="shared" si="218"/>
        <v>452.5</v>
      </c>
      <c r="E708" s="100">
        <f>VLOOKUP(A708,[1]Лист1!$A$2:$O$1343,14,0)</f>
        <v>543</v>
      </c>
      <c r="F708" s="100">
        <f t="shared" si="222"/>
        <v>470</v>
      </c>
      <c r="G708" s="112">
        <f t="shared" si="219"/>
        <v>564.72</v>
      </c>
      <c r="H708" s="113"/>
      <c r="I708" s="114">
        <f t="shared" si="220"/>
        <v>564</v>
      </c>
      <c r="J708" s="115">
        <f t="shared" si="221"/>
        <v>3.8674033149171265</v>
      </c>
      <c r="K708" s="97">
        <v>470</v>
      </c>
      <c r="L708" s="98">
        <f t="shared" si="208"/>
        <v>564</v>
      </c>
      <c r="M708" s="5">
        <f t="shared" si="215"/>
        <v>3.8674033149171265</v>
      </c>
      <c r="N708" s="5">
        <f t="shared" si="216"/>
        <v>470.6</v>
      </c>
      <c r="S708" s="164">
        <f t="shared" si="209"/>
        <v>0</v>
      </c>
    </row>
    <row r="709" spans="1:19" x14ac:dyDescent="0.25">
      <c r="A709" s="78">
        <v>60000355</v>
      </c>
      <c r="B709" s="11" t="s">
        <v>475</v>
      </c>
      <c r="C709" s="53" t="s">
        <v>981</v>
      </c>
      <c r="D709" s="10">
        <f t="shared" si="218"/>
        <v>835.83333333333337</v>
      </c>
      <c r="E709" s="100">
        <f>VLOOKUP(A709,[1]Лист1!$A$2:$O$1343,14,0)</f>
        <v>1003</v>
      </c>
      <c r="F709" s="100">
        <f t="shared" si="222"/>
        <v>870</v>
      </c>
      <c r="G709" s="112">
        <f t="shared" si="219"/>
        <v>1043.1200000000001</v>
      </c>
      <c r="H709" s="113"/>
      <c r="I709" s="114">
        <f t="shared" si="220"/>
        <v>1044</v>
      </c>
      <c r="J709" s="115">
        <f t="shared" si="221"/>
        <v>4.0877367896311085</v>
      </c>
      <c r="K709" s="97">
        <v>870</v>
      </c>
      <c r="L709" s="98">
        <f t="shared" si="208"/>
        <v>1044</v>
      </c>
      <c r="M709" s="5">
        <f t="shared" si="215"/>
        <v>4.0877367896311085</v>
      </c>
      <c r="N709" s="5">
        <f t="shared" si="216"/>
        <v>869.26666666666677</v>
      </c>
      <c r="S709" s="164">
        <f t="shared" si="209"/>
        <v>0</v>
      </c>
    </row>
    <row r="710" spans="1:19" x14ac:dyDescent="0.25">
      <c r="A710" s="78">
        <v>60000357</v>
      </c>
      <c r="B710" s="11" t="s">
        <v>476</v>
      </c>
      <c r="C710" s="53" t="s">
        <v>981</v>
      </c>
      <c r="D710" s="10">
        <f t="shared" si="218"/>
        <v>427.5</v>
      </c>
      <c r="E710" s="100">
        <f>VLOOKUP(A710,[1]Лист1!$A$2:$O$1343,14,0)</f>
        <v>513</v>
      </c>
      <c r="F710" s="100">
        <f t="shared" si="222"/>
        <v>445</v>
      </c>
      <c r="G710" s="112">
        <f t="shared" si="219"/>
        <v>533.52</v>
      </c>
      <c r="H710" s="113"/>
      <c r="I710" s="114">
        <f t="shared" si="220"/>
        <v>534</v>
      </c>
      <c r="J710" s="115">
        <f t="shared" si="221"/>
        <v>4.093567251461991</v>
      </c>
      <c r="K710" s="97">
        <v>445</v>
      </c>
      <c r="L710" s="98">
        <f t="shared" si="208"/>
        <v>534</v>
      </c>
      <c r="M710" s="5">
        <f t="shared" si="215"/>
        <v>4.093567251461991</v>
      </c>
      <c r="N710" s="5">
        <f t="shared" si="216"/>
        <v>444.6</v>
      </c>
      <c r="S710" s="164">
        <f t="shared" si="209"/>
        <v>0</v>
      </c>
    </row>
    <row r="711" spans="1:19" x14ac:dyDescent="0.25">
      <c r="A711" s="78">
        <v>60000358</v>
      </c>
      <c r="B711" s="11" t="s">
        <v>477</v>
      </c>
      <c r="C711" s="53" t="s">
        <v>981</v>
      </c>
      <c r="D711" s="10">
        <f t="shared" si="218"/>
        <v>451.66666666666669</v>
      </c>
      <c r="E711" s="100">
        <f>VLOOKUP(A711,[1]Лист1!$A$2:$O$1343,14,0)</f>
        <v>542</v>
      </c>
      <c r="F711" s="100">
        <f t="shared" si="222"/>
        <v>470</v>
      </c>
      <c r="G711" s="112">
        <f t="shared" si="219"/>
        <v>563.68000000000006</v>
      </c>
      <c r="H711" s="113"/>
      <c r="I711" s="114">
        <f t="shared" si="220"/>
        <v>564</v>
      </c>
      <c r="J711" s="115">
        <f t="shared" si="221"/>
        <v>4.0590405904058997</v>
      </c>
      <c r="K711" s="97">
        <v>470</v>
      </c>
      <c r="L711" s="98">
        <f t="shared" si="208"/>
        <v>564</v>
      </c>
      <c r="M711" s="5">
        <f t="shared" si="215"/>
        <v>4.0590405904058997</v>
      </c>
      <c r="N711" s="5">
        <f t="shared" si="216"/>
        <v>469.73333333333335</v>
      </c>
      <c r="S711" s="164">
        <f t="shared" si="209"/>
        <v>0</v>
      </c>
    </row>
    <row r="712" spans="1:19" x14ac:dyDescent="0.25">
      <c r="A712" s="78">
        <v>60000359</v>
      </c>
      <c r="B712" s="11" t="s">
        <v>478</v>
      </c>
      <c r="C712" s="53" t="s">
        <v>981</v>
      </c>
      <c r="D712" s="10">
        <f t="shared" si="218"/>
        <v>585</v>
      </c>
      <c r="E712" s="100">
        <f>VLOOKUP(A712,[1]Лист1!$A$2:$O$1343,14,0)</f>
        <v>702</v>
      </c>
      <c r="F712" s="100">
        <f t="shared" si="222"/>
        <v>605</v>
      </c>
      <c r="G712" s="112">
        <f t="shared" si="219"/>
        <v>730.08</v>
      </c>
      <c r="H712" s="113"/>
      <c r="I712" s="114">
        <f t="shared" si="220"/>
        <v>726</v>
      </c>
      <c r="J712" s="115">
        <f t="shared" si="221"/>
        <v>3.4188034188034351</v>
      </c>
      <c r="K712" s="97">
        <v>605</v>
      </c>
      <c r="L712" s="98">
        <f t="shared" si="208"/>
        <v>726</v>
      </c>
      <c r="M712" s="5">
        <f t="shared" si="215"/>
        <v>3.4188034188034351</v>
      </c>
      <c r="N712" s="5">
        <f t="shared" si="216"/>
        <v>608.4</v>
      </c>
      <c r="S712" s="164">
        <f t="shared" si="209"/>
        <v>0</v>
      </c>
    </row>
    <row r="713" spans="1:19" x14ac:dyDescent="0.25">
      <c r="A713" s="78">
        <v>60000360</v>
      </c>
      <c r="B713" s="11" t="s">
        <v>479</v>
      </c>
      <c r="C713" s="53" t="s">
        <v>981</v>
      </c>
      <c r="D713" s="10">
        <f t="shared" si="218"/>
        <v>534.16666666666674</v>
      </c>
      <c r="E713" s="100">
        <f>VLOOKUP(A713,[1]Лист1!$A$2:$O$1343,14,0)</f>
        <v>641</v>
      </c>
      <c r="F713" s="100">
        <f t="shared" si="222"/>
        <v>555</v>
      </c>
      <c r="G713" s="112">
        <f t="shared" si="219"/>
        <v>666.64</v>
      </c>
      <c r="H713" s="113"/>
      <c r="I713" s="114">
        <f t="shared" si="220"/>
        <v>666</v>
      </c>
      <c r="J713" s="115">
        <f t="shared" si="221"/>
        <v>3.9001560062402518</v>
      </c>
      <c r="K713" s="97">
        <v>555</v>
      </c>
      <c r="L713" s="98">
        <f t="shared" si="208"/>
        <v>666</v>
      </c>
      <c r="M713" s="5">
        <f t="shared" si="215"/>
        <v>3.9001560062402518</v>
      </c>
      <c r="N713" s="5">
        <f t="shared" si="216"/>
        <v>555.53333333333342</v>
      </c>
      <c r="S713" s="164">
        <f t="shared" si="209"/>
        <v>0</v>
      </c>
    </row>
    <row r="714" spans="1:19" x14ac:dyDescent="0.25">
      <c r="A714" s="78">
        <v>60000361</v>
      </c>
      <c r="B714" s="11" t="s">
        <v>480</v>
      </c>
      <c r="C714" s="53" t="s">
        <v>981</v>
      </c>
      <c r="D714" s="10">
        <f t="shared" si="218"/>
        <v>877.5</v>
      </c>
      <c r="E714" s="100">
        <f>VLOOKUP(A714,[1]Лист1!$A$2:$O$1343,14,0)</f>
        <v>1053</v>
      </c>
      <c r="F714" s="100">
        <f t="shared" si="222"/>
        <v>910</v>
      </c>
      <c r="G714" s="112">
        <f t="shared" si="219"/>
        <v>1095.1200000000001</v>
      </c>
      <c r="H714" s="113"/>
      <c r="I714" s="114">
        <f t="shared" si="220"/>
        <v>1092</v>
      </c>
      <c r="J714" s="115">
        <f t="shared" si="221"/>
        <v>3.7037037037036953</v>
      </c>
      <c r="K714" s="97">
        <v>910</v>
      </c>
      <c r="L714" s="98">
        <f t="shared" si="208"/>
        <v>1092</v>
      </c>
      <c r="M714" s="5">
        <f t="shared" si="215"/>
        <v>3.7037037037036953</v>
      </c>
      <c r="N714" s="5">
        <f t="shared" si="216"/>
        <v>912.6</v>
      </c>
      <c r="S714" s="164">
        <f t="shared" si="209"/>
        <v>0</v>
      </c>
    </row>
    <row r="715" spans="1:19" x14ac:dyDescent="0.25">
      <c r="A715" s="78">
        <v>60000362</v>
      </c>
      <c r="B715" s="11" t="s">
        <v>481</v>
      </c>
      <c r="C715" s="53" t="s">
        <v>981</v>
      </c>
      <c r="D715" s="10">
        <f t="shared" si="218"/>
        <v>468.33333333333337</v>
      </c>
      <c r="E715" s="100">
        <f>VLOOKUP(A715,[1]Лист1!$A$2:$O$1343,14,0)</f>
        <v>562</v>
      </c>
      <c r="F715" s="100">
        <f t="shared" si="222"/>
        <v>485</v>
      </c>
      <c r="G715" s="112">
        <f t="shared" si="219"/>
        <v>584.48</v>
      </c>
      <c r="H715" s="113"/>
      <c r="I715" s="114">
        <f t="shared" si="220"/>
        <v>582</v>
      </c>
      <c r="J715" s="115">
        <f t="shared" si="221"/>
        <v>3.5587188612099681</v>
      </c>
      <c r="K715" s="97">
        <v>485</v>
      </c>
      <c r="L715" s="98">
        <f t="shared" si="208"/>
        <v>582</v>
      </c>
      <c r="M715" s="5">
        <f t="shared" si="215"/>
        <v>3.5587188612099681</v>
      </c>
      <c r="N715" s="5">
        <f t="shared" si="216"/>
        <v>487.06666666666672</v>
      </c>
      <c r="S715" s="164">
        <f t="shared" si="209"/>
        <v>0</v>
      </c>
    </row>
    <row r="716" spans="1:19" x14ac:dyDescent="0.25">
      <c r="A716" s="78">
        <v>60000363</v>
      </c>
      <c r="B716" s="11" t="s">
        <v>482</v>
      </c>
      <c r="C716" s="53" t="s">
        <v>981</v>
      </c>
      <c r="D716" s="10">
        <f t="shared" si="218"/>
        <v>460</v>
      </c>
      <c r="E716" s="100">
        <f>VLOOKUP(A716,[1]Лист1!$A$2:$O$1343,14,0)</f>
        <v>552</v>
      </c>
      <c r="F716" s="100">
        <f t="shared" si="222"/>
        <v>475</v>
      </c>
      <c r="G716" s="112">
        <f t="shared" si="219"/>
        <v>574.08000000000004</v>
      </c>
      <c r="H716" s="113"/>
      <c r="I716" s="114">
        <f t="shared" si="220"/>
        <v>570</v>
      </c>
      <c r="J716" s="115">
        <f t="shared" si="221"/>
        <v>3.2608695652173765</v>
      </c>
      <c r="K716" s="97">
        <v>475</v>
      </c>
      <c r="L716" s="98">
        <f t="shared" si="208"/>
        <v>570</v>
      </c>
      <c r="M716" s="5">
        <f t="shared" si="215"/>
        <v>3.2608695652173765</v>
      </c>
      <c r="N716" s="5">
        <f t="shared" si="216"/>
        <v>478.40000000000003</v>
      </c>
      <c r="S716" s="164">
        <f t="shared" si="209"/>
        <v>0</v>
      </c>
    </row>
    <row r="717" spans="1:19" x14ac:dyDescent="0.25">
      <c r="A717" s="78">
        <v>60000660</v>
      </c>
      <c r="B717" s="11" t="s">
        <v>483</v>
      </c>
      <c r="C717" s="53" t="s">
        <v>981</v>
      </c>
      <c r="D717" s="10">
        <f t="shared" si="218"/>
        <v>521.66666666666674</v>
      </c>
      <c r="E717" s="100">
        <f>VLOOKUP(A717,[1]Лист1!$A$2:$O$1343,14,0)</f>
        <v>626</v>
      </c>
      <c r="F717" s="100">
        <f t="shared" si="222"/>
        <v>540</v>
      </c>
      <c r="G717" s="112">
        <f t="shared" si="219"/>
        <v>651.04000000000008</v>
      </c>
      <c r="H717" s="113"/>
      <c r="I717" s="114">
        <f t="shared" si="220"/>
        <v>648</v>
      </c>
      <c r="J717" s="115">
        <f t="shared" si="221"/>
        <v>3.5143769968050975</v>
      </c>
      <c r="K717" s="97">
        <v>540</v>
      </c>
      <c r="L717" s="98">
        <f t="shared" si="208"/>
        <v>648</v>
      </c>
      <c r="M717" s="5">
        <f t="shared" si="215"/>
        <v>3.5143769968050975</v>
      </c>
      <c r="N717" s="5">
        <f t="shared" si="216"/>
        <v>542.53333333333342</v>
      </c>
      <c r="S717" s="164">
        <f t="shared" si="209"/>
        <v>0</v>
      </c>
    </row>
    <row r="718" spans="1:19" x14ac:dyDescent="0.25">
      <c r="A718" s="233" t="s">
        <v>1039</v>
      </c>
      <c r="B718" s="234"/>
      <c r="C718" s="234"/>
      <c r="D718" s="234"/>
      <c r="E718" s="234"/>
      <c r="F718" s="234"/>
      <c r="G718" s="234"/>
      <c r="H718" s="234"/>
      <c r="I718" s="235"/>
      <c r="J718" s="116"/>
      <c r="K718" s="97">
        <f t="shared" si="210"/>
        <v>0</v>
      </c>
      <c r="L718" s="98">
        <f t="shared" si="208"/>
        <v>0</v>
      </c>
      <c r="M718" s="5" t="e">
        <f t="shared" si="215"/>
        <v>#DIV/0!</v>
      </c>
      <c r="N718" s="5">
        <f t="shared" si="216"/>
        <v>0</v>
      </c>
      <c r="S718" s="164">
        <f t="shared" si="209"/>
        <v>0</v>
      </c>
    </row>
    <row r="719" spans="1:19" ht="31.5" x14ac:dyDescent="0.25">
      <c r="A719" s="78">
        <v>60000458</v>
      </c>
      <c r="B719" s="23" t="s">
        <v>484</v>
      </c>
      <c r="C719" s="53" t="s">
        <v>981</v>
      </c>
      <c r="D719" s="10">
        <f t="shared" ref="D719:D762" si="223">E719/1.2</f>
        <v>43.333333333333336</v>
      </c>
      <c r="E719" s="100">
        <f>VLOOKUP(A719,[1]Лист1!$A$2:$O$1343,14,0)</f>
        <v>52</v>
      </c>
      <c r="F719" s="100">
        <f>K719</f>
        <v>45</v>
      </c>
      <c r="G719" s="112">
        <f t="shared" ref="G719:G762" si="224">E719*$H$11</f>
        <v>54.08</v>
      </c>
      <c r="H719" s="113"/>
      <c r="I719" s="114">
        <f t="shared" ref="I719:I762" si="225">F719*1.2</f>
        <v>54</v>
      </c>
      <c r="J719" s="115">
        <f t="shared" ref="J719:J762" si="226">I719/E719*100-100</f>
        <v>3.8461538461538538</v>
      </c>
      <c r="K719" s="97">
        <v>45</v>
      </c>
      <c r="L719" s="98">
        <f t="shared" si="208"/>
        <v>54</v>
      </c>
      <c r="M719" s="5">
        <f t="shared" si="215"/>
        <v>3.8461538461538538</v>
      </c>
      <c r="N719" s="5">
        <f t="shared" si="216"/>
        <v>45.06666666666667</v>
      </c>
      <c r="S719" s="164">
        <f t="shared" si="209"/>
        <v>0</v>
      </c>
    </row>
    <row r="720" spans="1:19" ht="31.5" x14ac:dyDescent="0.25">
      <c r="A720" s="77">
        <v>60000459</v>
      </c>
      <c r="B720" s="23" t="s">
        <v>485</v>
      </c>
      <c r="C720" s="53" t="s">
        <v>981</v>
      </c>
      <c r="D720" s="10">
        <f t="shared" si="223"/>
        <v>27.5</v>
      </c>
      <c r="E720" s="100">
        <f>VLOOKUP(A720,[1]Лист1!$A$2:$O$1343,14,0)</f>
        <v>33</v>
      </c>
      <c r="F720" s="100">
        <f>K720</f>
        <v>25</v>
      </c>
      <c r="G720" s="112">
        <f t="shared" si="224"/>
        <v>34.32</v>
      </c>
      <c r="H720" s="113"/>
      <c r="I720" s="114">
        <f t="shared" si="225"/>
        <v>30</v>
      </c>
      <c r="J720" s="115">
        <f t="shared" si="226"/>
        <v>-9.0909090909090935</v>
      </c>
      <c r="K720" s="97">
        <v>25</v>
      </c>
      <c r="L720" s="98">
        <f t="shared" si="208"/>
        <v>30</v>
      </c>
      <c r="M720" s="5">
        <f t="shared" si="215"/>
        <v>-9.0909090909090935</v>
      </c>
      <c r="N720" s="5">
        <f t="shared" si="216"/>
        <v>28.6</v>
      </c>
      <c r="S720" s="164">
        <f t="shared" si="209"/>
        <v>0</v>
      </c>
    </row>
    <row r="721" spans="1:19" x14ac:dyDescent="0.25">
      <c r="A721" s="77">
        <v>60000460</v>
      </c>
      <c r="B721" s="23" t="s">
        <v>486</v>
      </c>
      <c r="C721" s="53" t="s">
        <v>981</v>
      </c>
      <c r="D721" s="10">
        <f t="shared" si="223"/>
        <v>36.666666666666671</v>
      </c>
      <c r="E721" s="100">
        <f>VLOOKUP(A721,[1]Лист1!$A$2:$O$1343,14,0)</f>
        <v>44</v>
      </c>
      <c r="F721" s="100">
        <f>K721</f>
        <v>35</v>
      </c>
      <c r="G721" s="112">
        <f t="shared" si="224"/>
        <v>45.760000000000005</v>
      </c>
      <c r="H721" s="113"/>
      <c r="I721" s="114">
        <f t="shared" si="225"/>
        <v>42</v>
      </c>
      <c r="J721" s="115">
        <f t="shared" si="226"/>
        <v>-4.5454545454545467</v>
      </c>
      <c r="K721" s="97">
        <v>35</v>
      </c>
      <c r="L721" s="98">
        <f t="shared" si="208"/>
        <v>42</v>
      </c>
      <c r="M721" s="5">
        <f t="shared" si="215"/>
        <v>-4.5454545454545467</v>
      </c>
      <c r="N721" s="5">
        <f t="shared" si="216"/>
        <v>38.13333333333334</v>
      </c>
      <c r="S721" s="164">
        <f t="shared" si="209"/>
        <v>0</v>
      </c>
    </row>
    <row r="722" spans="1:19" x14ac:dyDescent="0.25">
      <c r="A722" s="77">
        <v>60000461</v>
      </c>
      <c r="B722" s="23" t="s">
        <v>487</v>
      </c>
      <c r="C722" s="53" t="s">
        <v>981</v>
      </c>
      <c r="D722" s="10">
        <f t="shared" si="223"/>
        <v>123.33333333333334</v>
      </c>
      <c r="E722" s="100">
        <f>VLOOKUP(A722,[1]Лист1!$A$2:$O$1343,14,0)</f>
        <v>148</v>
      </c>
      <c r="F722" s="100">
        <v>130</v>
      </c>
      <c r="G722" s="112">
        <f t="shared" si="224"/>
        <v>153.92000000000002</v>
      </c>
      <c r="H722" s="113"/>
      <c r="I722" s="114">
        <f t="shared" si="225"/>
        <v>156</v>
      </c>
      <c r="J722" s="115">
        <f t="shared" si="226"/>
        <v>5.4054054054053893</v>
      </c>
      <c r="K722" s="97">
        <v>125</v>
      </c>
      <c r="L722" s="98">
        <f t="shared" si="208"/>
        <v>150</v>
      </c>
      <c r="M722" s="5">
        <f t="shared" si="215"/>
        <v>1.3513513513513544</v>
      </c>
      <c r="N722" s="5">
        <f t="shared" si="216"/>
        <v>128.26666666666668</v>
      </c>
      <c r="S722" s="164">
        <f t="shared" si="209"/>
        <v>0</v>
      </c>
    </row>
    <row r="723" spans="1:19" x14ac:dyDescent="0.25">
      <c r="A723" s="77">
        <v>60000462</v>
      </c>
      <c r="B723" s="23" t="s">
        <v>488</v>
      </c>
      <c r="C723" s="53" t="s">
        <v>981</v>
      </c>
      <c r="D723" s="10">
        <f t="shared" si="223"/>
        <v>263.33333333333337</v>
      </c>
      <c r="E723" s="100">
        <f>VLOOKUP(A723,[1]Лист1!$A$2:$O$1343,14,0)</f>
        <v>316</v>
      </c>
      <c r="F723" s="100">
        <f>K723</f>
        <v>275</v>
      </c>
      <c r="G723" s="112">
        <f t="shared" si="224"/>
        <v>328.64</v>
      </c>
      <c r="H723" s="113"/>
      <c r="I723" s="114">
        <f t="shared" si="225"/>
        <v>330</v>
      </c>
      <c r="J723" s="115">
        <f t="shared" si="226"/>
        <v>4.4303797468354418</v>
      </c>
      <c r="K723" s="97">
        <v>275</v>
      </c>
      <c r="L723" s="98">
        <f t="shared" si="208"/>
        <v>330</v>
      </c>
      <c r="M723" s="5">
        <f t="shared" si="215"/>
        <v>4.4303797468354418</v>
      </c>
      <c r="N723" s="5">
        <f t="shared" si="216"/>
        <v>273.86666666666673</v>
      </c>
      <c r="S723" s="164">
        <f t="shared" si="209"/>
        <v>0</v>
      </c>
    </row>
    <row r="724" spans="1:19" x14ac:dyDescent="0.25">
      <c r="A724" s="77">
        <v>60000463</v>
      </c>
      <c r="B724" s="23" t="s">
        <v>489</v>
      </c>
      <c r="C724" s="53" t="s">
        <v>981</v>
      </c>
      <c r="D724" s="10">
        <f t="shared" si="223"/>
        <v>260</v>
      </c>
      <c r="E724" s="100">
        <f>VLOOKUP(A724,[1]Лист1!$A$2:$O$1343,14,0)</f>
        <v>312</v>
      </c>
      <c r="F724" s="100">
        <f>K724</f>
        <v>270</v>
      </c>
      <c r="G724" s="112">
        <f t="shared" si="224"/>
        <v>324.48</v>
      </c>
      <c r="H724" s="113"/>
      <c r="I724" s="114">
        <f t="shared" si="225"/>
        <v>324</v>
      </c>
      <c r="J724" s="115">
        <f t="shared" si="226"/>
        <v>3.8461538461538538</v>
      </c>
      <c r="K724" s="97">
        <v>270</v>
      </c>
      <c r="L724" s="98">
        <f t="shared" si="208"/>
        <v>324</v>
      </c>
      <c r="M724" s="5">
        <f t="shared" si="215"/>
        <v>3.8461538461538538</v>
      </c>
      <c r="N724" s="5">
        <f t="shared" si="216"/>
        <v>270.40000000000003</v>
      </c>
      <c r="S724" s="164">
        <f t="shared" si="209"/>
        <v>0</v>
      </c>
    </row>
    <row r="725" spans="1:19" x14ac:dyDescent="0.25">
      <c r="A725" s="77">
        <v>60000464</v>
      </c>
      <c r="B725" s="23" t="s">
        <v>490</v>
      </c>
      <c r="C725" s="53" t="s">
        <v>981</v>
      </c>
      <c r="D725" s="10">
        <f t="shared" si="223"/>
        <v>208.33333333333334</v>
      </c>
      <c r="E725" s="100">
        <f>VLOOKUP(A725,[1]Лист1!$A$2:$O$1343,14,0)</f>
        <v>250</v>
      </c>
      <c r="F725" s="100">
        <f>K725</f>
        <v>215</v>
      </c>
      <c r="G725" s="112">
        <f t="shared" si="224"/>
        <v>260</v>
      </c>
      <c r="H725" s="113"/>
      <c r="I725" s="114">
        <f t="shared" si="225"/>
        <v>258</v>
      </c>
      <c r="J725" s="115">
        <f t="shared" si="226"/>
        <v>3.2000000000000028</v>
      </c>
      <c r="K725" s="97">
        <v>215</v>
      </c>
      <c r="L725" s="98">
        <f t="shared" si="208"/>
        <v>258</v>
      </c>
      <c r="M725" s="5">
        <f t="shared" si="215"/>
        <v>3.2000000000000028</v>
      </c>
      <c r="N725" s="5">
        <f t="shared" si="216"/>
        <v>216.66666666666669</v>
      </c>
      <c r="S725" s="164">
        <f t="shared" si="209"/>
        <v>0</v>
      </c>
    </row>
    <row r="726" spans="1:19" x14ac:dyDescent="0.25">
      <c r="A726" s="77">
        <v>60000465</v>
      </c>
      <c r="B726" s="23" t="s">
        <v>491</v>
      </c>
      <c r="C726" s="53" t="s">
        <v>981</v>
      </c>
      <c r="D726" s="10">
        <f t="shared" si="223"/>
        <v>135.83333333333334</v>
      </c>
      <c r="E726" s="100">
        <f>VLOOKUP(A726,[1]Лист1!$A$2:$O$1343,14,0)</f>
        <v>163</v>
      </c>
      <c r="F726" s="100">
        <f>K726</f>
        <v>140</v>
      </c>
      <c r="G726" s="112">
        <f t="shared" si="224"/>
        <v>169.52</v>
      </c>
      <c r="H726" s="113"/>
      <c r="I726" s="114">
        <f t="shared" si="225"/>
        <v>168</v>
      </c>
      <c r="J726" s="115">
        <f t="shared" si="226"/>
        <v>3.0674846625766889</v>
      </c>
      <c r="K726" s="97">
        <v>140</v>
      </c>
      <c r="L726" s="98">
        <f t="shared" ref="L726:L789" si="227">K726*1.2</f>
        <v>168</v>
      </c>
      <c r="M726" s="5">
        <f t="shared" si="215"/>
        <v>3.0674846625766889</v>
      </c>
      <c r="N726" s="5">
        <f t="shared" si="216"/>
        <v>141.26666666666668</v>
      </c>
      <c r="S726" s="164">
        <f t="shared" ref="S726:S789" si="228">(ROUND(F726,2)*1.2)-ROUND(I726,2)</f>
        <v>0</v>
      </c>
    </row>
    <row r="727" spans="1:19" x14ac:dyDescent="0.25">
      <c r="A727" s="77">
        <v>60000466</v>
      </c>
      <c r="B727" s="23" t="s">
        <v>492</v>
      </c>
      <c r="C727" s="53" t="s">
        <v>981</v>
      </c>
      <c r="D727" s="10">
        <f t="shared" si="223"/>
        <v>176.66666666666669</v>
      </c>
      <c r="E727" s="100">
        <f>VLOOKUP(A727,[1]Лист1!$A$2:$O$1343,14,0)</f>
        <v>212</v>
      </c>
      <c r="F727" s="100">
        <v>185</v>
      </c>
      <c r="G727" s="112">
        <f t="shared" si="224"/>
        <v>220.48000000000002</v>
      </c>
      <c r="H727" s="113"/>
      <c r="I727" s="114">
        <f t="shared" si="225"/>
        <v>222</v>
      </c>
      <c r="J727" s="115">
        <f t="shared" si="226"/>
        <v>4.7169811320754889</v>
      </c>
      <c r="K727" s="97">
        <v>180</v>
      </c>
      <c r="L727" s="98">
        <f t="shared" si="227"/>
        <v>216</v>
      </c>
      <c r="M727" s="5">
        <f t="shared" si="215"/>
        <v>1.8867924528301927</v>
      </c>
      <c r="N727" s="5">
        <f t="shared" si="216"/>
        <v>183.73333333333335</v>
      </c>
      <c r="S727" s="164">
        <f t="shared" si="228"/>
        <v>0</v>
      </c>
    </row>
    <row r="728" spans="1:19" x14ac:dyDescent="0.25">
      <c r="A728" s="77">
        <v>60000467</v>
      </c>
      <c r="B728" s="23" t="s">
        <v>493</v>
      </c>
      <c r="C728" s="53" t="s">
        <v>981</v>
      </c>
      <c r="D728" s="10">
        <f t="shared" si="223"/>
        <v>282.5</v>
      </c>
      <c r="E728" s="100">
        <f>VLOOKUP(A728,[1]Лист1!$A$2:$O$1343,14,0)</f>
        <v>339</v>
      </c>
      <c r="F728" s="100">
        <f>K728</f>
        <v>295</v>
      </c>
      <c r="G728" s="112">
        <f t="shared" si="224"/>
        <v>352.56</v>
      </c>
      <c r="H728" s="113"/>
      <c r="I728" s="114">
        <f t="shared" si="225"/>
        <v>354</v>
      </c>
      <c r="J728" s="115">
        <f t="shared" si="226"/>
        <v>4.4247787610619582</v>
      </c>
      <c r="K728" s="97">
        <v>295</v>
      </c>
      <c r="L728" s="98">
        <f t="shared" si="227"/>
        <v>354</v>
      </c>
      <c r="M728" s="5">
        <f t="shared" si="215"/>
        <v>4.4247787610619582</v>
      </c>
      <c r="N728" s="5">
        <f t="shared" si="216"/>
        <v>293.8</v>
      </c>
      <c r="S728" s="164">
        <f t="shared" si="228"/>
        <v>0</v>
      </c>
    </row>
    <row r="729" spans="1:19" x14ac:dyDescent="0.25">
      <c r="A729" s="77">
        <v>60000468</v>
      </c>
      <c r="B729" s="23" t="s">
        <v>494</v>
      </c>
      <c r="C729" s="53" t="s">
        <v>981</v>
      </c>
      <c r="D729" s="10">
        <f t="shared" si="223"/>
        <v>114.16666666666667</v>
      </c>
      <c r="E729" s="100">
        <f>VLOOKUP(A729,[1]Лист1!$A$2:$O$1343,14,0)</f>
        <v>137</v>
      </c>
      <c r="F729" s="100">
        <v>120</v>
      </c>
      <c r="G729" s="112">
        <f t="shared" si="224"/>
        <v>142.48000000000002</v>
      </c>
      <c r="H729" s="113"/>
      <c r="I729" s="114">
        <f t="shared" si="225"/>
        <v>144</v>
      </c>
      <c r="J729" s="115">
        <f t="shared" si="226"/>
        <v>5.1094890510948971</v>
      </c>
      <c r="K729" s="97">
        <v>115</v>
      </c>
      <c r="L729" s="98">
        <f t="shared" si="227"/>
        <v>138</v>
      </c>
      <c r="M729" s="5">
        <f t="shared" si="215"/>
        <v>0.72992700729928117</v>
      </c>
      <c r="N729" s="5">
        <f t="shared" si="216"/>
        <v>118.73333333333335</v>
      </c>
      <c r="S729" s="164">
        <f t="shared" si="228"/>
        <v>0</v>
      </c>
    </row>
    <row r="730" spans="1:19" x14ac:dyDescent="0.25">
      <c r="A730" s="77">
        <v>60000469</v>
      </c>
      <c r="B730" s="23" t="s">
        <v>495</v>
      </c>
      <c r="C730" s="53" t="s">
        <v>981</v>
      </c>
      <c r="D730" s="10">
        <f t="shared" si="223"/>
        <v>235.83333333333334</v>
      </c>
      <c r="E730" s="100">
        <f>VLOOKUP(A730,[1]Лист1!$A$2:$O$1343,14,0)</f>
        <v>283</v>
      </c>
      <c r="F730" s="100">
        <f t="shared" ref="F730:F757" si="229">K730</f>
        <v>245</v>
      </c>
      <c r="G730" s="112">
        <f t="shared" si="224"/>
        <v>294.32</v>
      </c>
      <c r="H730" s="113"/>
      <c r="I730" s="114">
        <f t="shared" si="225"/>
        <v>294</v>
      </c>
      <c r="J730" s="115">
        <f t="shared" si="226"/>
        <v>3.8869257950530027</v>
      </c>
      <c r="K730" s="97">
        <v>245</v>
      </c>
      <c r="L730" s="98">
        <f t="shared" si="227"/>
        <v>294</v>
      </c>
      <c r="M730" s="5">
        <f t="shared" si="215"/>
        <v>3.8869257950530027</v>
      </c>
      <c r="N730" s="5">
        <f t="shared" si="216"/>
        <v>245.26666666666668</v>
      </c>
      <c r="S730" s="164">
        <f t="shared" si="228"/>
        <v>0</v>
      </c>
    </row>
    <row r="731" spans="1:19" ht="31.5" x14ac:dyDescent="0.25">
      <c r="A731" s="77">
        <v>60000470</v>
      </c>
      <c r="B731" s="23" t="s">
        <v>496</v>
      </c>
      <c r="C731" s="53" t="s">
        <v>981</v>
      </c>
      <c r="D731" s="10">
        <f t="shared" si="223"/>
        <v>398.33333333333337</v>
      </c>
      <c r="E731" s="100">
        <f>VLOOKUP(A731,[1]Лист1!$A$2:$O$1343,14,0)</f>
        <v>478</v>
      </c>
      <c r="F731" s="100">
        <f t="shared" si="229"/>
        <v>515</v>
      </c>
      <c r="G731" s="112">
        <f t="shared" si="224"/>
        <v>497.12</v>
      </c>
      <c r="H731" s="113"/>
      <c r="I731" s="114">
        <f t="shared" si="225"/>
        <v>618</v>
      </c>
      <c r="J731" s="115">
        <f t="shared" si="226"/>
        <v>29.288702928870293</v>
      </c>
      <c r="K731" s="97">
        <v>515</v>
      </c>
      <c r="L731" s="98">
        <f t="shared" si="227"/>
        <v>618</v>
      </c>
      <c r="M731" s="5">
        <f t="shared" si="215"/>
        <v>29.288702928870293</v>
      </c>
      <c r="N731" s="5">
        <f t="shared" si="216"/>
        <v>414.26666666666671</v>
      </c>
      <c r="S731" s="164">
        <f t="shared" si="228"/>
        <v>0</v>
      </c>
    </row>
    <row r="732" spans="1:19" x14ac:dyDescent="0.25">
      <c r="A732" s="77">
        <v>60000471</v>
      </c>
      <c r="B732" s="23" t="s">
        <v>497</v>
      </c>
      <c r="C732" s="53" t="s">
        <v>981</v>
      </c>
      <c r="D732" s="10">
        <f t="shared" si="223"/>
        <v>440.83333333333337</v>
      </c>
      <c r="E732" s="100">
        <f>VLOOKUP(A732,[1]Лист1!$A$2:$O$1343,14,0)</f>
        <v>529</v>
      </c>
      <c r="F732" s="100">
        <f t="shared" si="229"/>
        <v>455</v>
      </c>
      <c r="G732" s="112">
        <f t="shared" si="224"/>
        <v>550.16</v>
      </c>
      <c r="H732" s="113"/>
      <c r="I732" s="114">
        <f t="shared" si="225"/>
        <v>546</v>
      </c>
      <c r="J732" s="115">
        <f t="shared" si="226"/>
        <v>3.213610586011356</v>
      </c>
      <c r="K732" s="97">
        <v>455</v>
      </c>
      <c r="L732" s="98">
        <f t="shared" si="227"/>
        <v>546</v>
      </c>
      <c r="M732" s="5">
        <f t="shared" ref="M732:M795" si="230">L732/E732*100-100</f>
        <v>3.213610586011356</v>
      </c>
      <c r="N732" s="5">
        <f t="shared" ref="N732:N795" si="231">D732*1.04</f>
        <v>458.4666666666667</v>
      </c>
      <c r="S732" s="164">
        <f t="shared" si="228"/>
        <v>0</v>
      </c>
    </row>
    <row r="733" spans="1:19" x14ac:dyDescent="0.25">
      <c r="A733" s="77">
        <v>60000472</v>
      </c>
      <c r="B733" s="23" t="s">
        <v>498</v>
      </c>
      <c r="C733" s="53" t="s">
        <v>981</v>
      </c>
      <c r="D733" s="10">
        <f t="shared" si="223"/>
        <v>372.5</v>
      </c>
      <c r="E733" s="100">
        <f>VLOOKUP(A733,[1]Лист1!$A$2:$O$1343,14,0)</f>
        <v>447</v>
      </c>
      <c r="F733" s="100">
        <f t="shared" si="229"/>
        <v>385</v>
      </c>
      <c r="G733" s="112">
        <f t="shared" si="224"/>
        <v>464.88</v>
      </c>
      <c r="H733" s="113"/>
      <c r="I733" s="114">
        <f t="shared" si="225"/>
        <v>462</v>
      </c>
      <c r="J733" s="115">
        <f t="shared" si="226"/>
        <v>3.3557046979865817</v>
      </c>
      <c r="K733" s="97">
        <v>385</v>
      </c>
      <c r="L733" s="98">
        <f t="shared" si="227"/>
        <v>462</v>
      </c>
      <c r="M733" s="5">
        <f t="shared" si="230"/>
        <v>3.3557046979865817</v>
      </c>
      <c r="N733" s="5">
        <f t="shared" si="231"/>
        <v>387.40000000000003</v>
      </c>
      <c r="S733" s="164">
        <f t="shared" si="228"/>
        <v>0</v>
      </c>
    </row>
    <row r="734" spans="1:19" x14ac:dyDescent="0.25">
      <c r="A734" s="77">
        <v>60000473</v>
      </c>
      <c r="B734" s="23" t="s">
        <v>499</v>
      </c>
      <c r="C734" s="53" t="s">
        <v>981</v>
      </c>
      <c r="D734" s="10">
        <f t="shared" si="223"/>
        <v>282.5</v>
      </c>
      <c r="E734" s="100">
        <f>VLOOKUP(A734,[1]Лист1!$A$2:$O$1343,14,0)</f>
        <v>339</v>
      </c>
      <c r="F734" s="100">
        <f t="shared" si="229"/>
        <v>295</v>
      </c>
      <c r="G734" s="112">
        <f t="shared" si="224"/>
        <v>352.56</v>
      </c>
      <c r="H734" s="113"/>
      <c r="I734" s="114">
        <f t="shared" si="225"/>
        <v>354</v>
      </c>
      <c r="J734" s="115">
        <f t="shared" si="226"/>
        <v>4.4247787610619582</v>
      </c>
      <c r="K734" s="97">
        <v>295</v>
      </c>
      <c r="L734" s="98">
        <f t="shared" si="227"/>
        <v>354</v>
      </c>
      <c r="M734" s="5">
        <f t="shared" si="230"/>
        <v>4.4247787610619582</v>
      </c>
      <c r="N734" s="5">
        <f t="shared" si="231"/>
        <v>293.8</v>
      </c>
      <c r="S734" s="164">
        <f t="shared" si="228"/>
        <v>0</v>
      </c>
    </row>
    <row r="735" spans="1:19" ht="31.5" x14ac:dyDescent="0.25">
      <c r="A735" s="77">
        <v>60000474</v>
      </c>
      <c r="B735" s="23" t="s">
        <v>500</v>
      </c>
      <c r="C735" s="53" t="s">
        <v>981</v>
      </c>
      <c r="D735" s="10">
        <f t="shared" si="223"/>
        <v>536.66666666666674</v>
      </c>
      <c r="E735" s="100">
        <f>VLOOKUP(A735,[1]Лист1!$A$2:$O$1343,14,0)</f>
        <v>644</v>
      </c>
      <c r="F735" s="100">
        <f t="shared" si="229"/>
        <v>555</v>
      </c>
      <c r="G735" s="112">
        <f t="shared" si="224"/>
        <v>669.76</v>
      </c>
      <c r="H735" s="113"/>
      <c r="I735" s="114">
        <f t="shared" si="225"/>
        <v>666</v>
      </c>
      <c r="J735" s="115">
        <f t="shared" si="226"/>
        <v>3.4161490683229658</v>
      </c>
      <c r="K735" s="97">
        <v>555</v>
      </c>
      <c r="L735" s="98">
        <f t="shared" si="227"/>
        <v>666</v>
      </c>
      <c r="M735" s="5">
        <f t="shared" si="230"/>
        <v>3.4161490683229658</v>
      </c>
      <c r="N735" s="5">
        <f t="shared" si="231"/>
        <v>558.13333333333344</v>
      </c>
      <c r="S735" s="164">
        <f t="shared" si="228"/>
        <v>0</v>
      </c>
    </row>
    <row r="736" spans="1:19" ht="31.5" x14ac:dyDescent="0.25">
      <c r="A736" s="77">
        <v>60000475</v>
      </c>
      <c r="B736" s="23" t="s">
        <v>501</v>
      </c>
      <c r="C736" s="53" t="s">
        <v>981</v>
      </c>
      <c r="D736" s="10">
        <f t="shared" si="223"/>
        <v>414.16666666666669</v>
      </c>
      <c r="E736" s="100">
        <f>VLOOKUP(A736,[1]Лист1!$A$2:$O$1343,14,0)</f>
        <v>497</v>
      </c>
      <c r="F736" s="100">
        <f t="shared" si="229"/>
        <v>430</v>
      </c>
      <c r="G736" s="112">
        <f t="shared" si="224"/>
        <v>516.88</v>
      </c>
      <c r="H736" s="113"/>
      <c r="I736" s="114">
        <f t="shared" si="225"/>
        <v>516</v>
      </c>
      <c r="J736" s="115">
        <f t="shared" si="226"/>
        <v>3.8229376257545198</v>
      </c>
      <c r="K736" s="97">
        <v>430</v>
      </c>
      <c r="L736" s="98">
        <f t="shared" si="227"/>
        <v>516</v>
      </c>
      <c r="M736" s="5">
        <f t="shared" si="230"/>
        <v>3.8229376257545198</v>
      </c>
      <c r="N736" s="5">
        <f t="shared" si="231"/>
        <v>430.73333333333335</v>
      </c>
      <c r="S736" s="164">
        <f t="shared" si="228"/>
        <v>0</v>
      </c>
    </row>
    <row r="737" spans="1:19" ht="31.5" x14ac:dyDescent="0.25">
      <c r="A737" s="77">
        <v>60000476</v>
      </c>
      <c r="B737" s="23" t="s">
        <v>502</v>
      </c>
      <c r="C737" s="53" t="s">
        <v>981</v>
      </c>
      <c r="D737" s="10">
        <f t="shared" si="223"/>
        <v>414.16666666666669</v>
      </c>
      <c r="E737" s="100">
        <f>VLOOKUP(A737,[1]Лист1!$A$2:$O$1343,14,0)</f>
        <v>497</v>
      </c>
      <c r="F737" s="100">
        <f t="shared" si="229"/>
        <v>430</v>
      </c>
      <c r="G737" s="112">
        <f t="shared" si="224"/>
        <v>516.88</v>
      </c>
      <c r="H737" s="113"/>
      <c r="I737" s="114">
        <f t="shared" si="225"/>
        <v>516</v>
      </c>
      <c r="J737" s="115">
        <f t="shared" si="226"/>
        <v>3.8229376257545198</v>
      </c>
      <c r="K737" s="97">
        <v>430</v>
      </c>
      <c r="L737" s="98">
        <f t="shared" si="227"/>
        <v>516</v>
      </c>
      <c r="M737" s="5">
        <f t="shared" si="230"/>
        <v>3.8229376257545198</v>
      </c>
      <c r="N737" s="5">
        <f t="shared" si="231"/>
        <v>430.73333333333335</v>
      </c>
      <c r="S737" s="164">
        <f t="shared" si="228"/>
        <v>0</v>
      </c>
    </row>
    <row r="738" spans="1:19" x14ac:dyDescent="0.25">
      <c r="A738" s="77">
        <v>60000477</v>
      </c>
      <c r="B738" s="23" t="s">
        <v>503</v>
      </c>
      <c r="C738" s="53" t="s">
        <v>981</v>
      </c>
      <c r="D738" s="10">
        <f t="shared" si="223"/>
        <v>328.33333333333337</v>
      </c>
      <c r="E738" s="100">
        <f>VLOOKUP(A738,[1]Лист1!$A$2:$O$1343,14,0)</f>
        <v>394</v>
      </c>
      <c r="F738" s="100">
        <f t="shared" si="229"/>
        <v>340</v>
      </c>
      <c r="G738" s="112">
        <f t="shared" si="224"/>
        <v>409.76</v>
      </c>
      <c r="H738" s="113"/>
      <c r="I738" s="114">
        <f t="shared" si="225"/>
        <v>408</v>
      </c>
      <c r="J738" s="115">
        <f t="shared" si="226"/>
        <v>3.5532994923857899</v>
      </c>
      <c r="K738" s="97">
        <v>340</v>
      </c>
      <c r="L738" s="98">
        <f t="shared" si="227"/>
        <v>408</v>
      </c>
      <c r="M738" s="5">
        <f t="shared" si="230"/>
        <v>3.5532994923857899</v>
      </c>
      <c r="N738" s="5">
        <f t="shared" si="231"/>
        <v>341.4666666666667</v>
      </c>
      <c r="S738" s="164">
        <f t="shared" si="228"/>
        <v>0</v>
      </c>
    </row>
    <row r="739" spans="1:19" x14ac:dyDescent="0.25">
      <c r="A739" s="77">
        <v>60000478</v>
      </c>
      <c r="B739" s="23" t="s">
        <v>504</v>
      </c>
      <c r="C739" s="53" t="s">
        <v>981</v>
      </c>
      <c r="D739" s="10">
        <f t="shared" si="223"/>
        <v>465</v>
      </c>
      <c r="E739" s="100">
        <f>VLOOKUP(A739,[1]Лист1!$A$2:$O$1343,14,0)</f>
        <v>558</v>
      </c>
      <c r="F739" s="100">
        <f t="shared" si="229"/>
        <v>485</v>
      </c>
      <c r="G739" s="112">
        <f t="shared" si="224"/>
        <v>580.32000000000005</v>
      </c>
      <c r="H739" s="113"/>
      <c r="I739" s="114">
        <f t="shared" si="225"/>
        <v>582</v>
      </c>
      <c r="J739" s="115">
        <f t="shared" si="226"/>
        <v>4.3010752688172005</v>
      </c>
      <c r="K739" s="97">
        <v>485</v>
      </c>
      <c r="L739" s="98">
        <f t="shared" si="227"/>
        <v>582</v>
      </c>
      <c r="M739" s="5">
        <f t="shared" si="230"/>
        <v>4.3010752688172005</v>
      </c>
      <c r="N739" s="5">
        <f t="shared" si="231"/>
        <v>483.6</v>
      </c>
      <c r="S739" s="164">
        <f t="shared" si="228"/>
        <v>0</v>
      </c>
    </row>
    <row r="740" spans="1:19" x14ac:dyDescent="0.25">
      <c r="A740" s="77">
        <v>60000479</v>
      </c>
      <c r="B740" s="23" t="s">
        <v>505</v>
      </c>
      <c r="C740" s="53" t="s">
        <v>981</v>
      </c>
      <c r="D740" s="10">
        <f t="shared" si="223"/>
        <v>261.66666666666669</v>
      </c>
      <c r="E740" s="100">
        <f>VLOOKUP(A740,[1]Лист1!$A$2:$O$1343,14,0)</f>
        <v>314</v>
      </c>
      <c r="F740" s="100">
        <f t="shared" si="229"/>
        <v>275</v>
      </c>
      <c r="G740" s="112">
        <f t="shared" si="224"/>
        <v>326.56</v>
      </c>
      <c r="H740" s="113"/>
      <c r="I740" s="114">
        <f t="shared" si="225"/>
        <v>330</v>
      </c>
      <c r="J740" s="115">
        <f t="shared" si="226"/>
        <v>5.0955414012738913</v>
      </c>
      <c r="K740" s="97">
        <v>275</v>
      </c>
      <c r="L740" s="98">
        <f t="shared" si="227"/>
        <v>330</v>
      </c>
      <c r="M740" s="5">
        <f t="shared" si="230"/>
        <v>5.0955414012738913</v>
      </c>
      <c r="N740" s="5">
        <f t="shared" si="231"/>
        <v>272.13333333333338</v>
      </c>
      <c r="S740" s="164">
        <f t="shared" si="228"/>
        <v>0</v>
      </c>
    </row>
    <row r="741" spans="1:19" ht="31.5" x14ac:dyDescent="0.25">
      <c r="A741" s="77">
        <v>60000480</v>
      </c>
      <c r="B741" s="23" t="s">
        <v>506</v>
      </c>
      <c r="C741" s="53" t="s">
        <v>981</v>
      </c>
      <c r="D741" s="10">
        <f t="shared" si="223"/>
        <v>324.16666666666669</v>
      </c>
      <c r="E741" s="100">
        <f>VLOOKUP(A741,[1]Лист1!$A$2:$O$1343,14,0)</f>
        <v>389</v>
      </c>
      <c r="F741" s="100">
        <f t="shared" si="229"/>
        <v>335</v>
      </c>
      <c r="G741" s="112">
        <f t="shared" si="224"/>
        <v>404.56</v>
      </c>
      <c r="H741" s="113"/>
      <c r="I741" s="114">
        <f t="shared" si="225"/>
        <v>402</v>
      </c>
      <c r="J741" s="115">
        <f t="shared" si="226"/>
        <v>3.3419023136246722</v>
      </c>
      <c r="K741" s="97">
        <v>335</v>
      </c>
      <c r="L741" s="98">
        <f t="shared" si="227"/>
        <v>402</v>
      </c>
      <c r="M741" s="5">
        <f t="shared" si="230"/>
        <v>3.3419023136246722</v>
      </c>
      <c r="N741" s="5">
        <f t="shared" si="231"/>
        <v>337.13333333333338</v>
      </c>
      <c r="S741" s="164">
        <f t="shared" si="228"/>
        <v>0</v>
      </c>
    </row>
    <row r="742" spans="1:19" ht="31.5" x14ac:dyDescent="0.25">
      <c r="A742" s="77">
        <v>60000481</v>
      </c>
      <c r="B742" s="23" t="s">
        <v>507</v>
      </c>
      <c r="C742" s="53" t="s">
        <v>981</v>
      </c>
      <c r="D742" s="10">
        <f t="shared" si="223"/>
        <v>222.5</v>
      </c>
      <c r="E742" s="100">
        <f>VLOOKUP(A742,[1]Лист1!$A$2:$O$1343,14,0)</f>
        <v>267</v>
      </c>
      <c r="F742" s="100">
        <f t="shared" si="229"/>
        <v>230</v>
      </c>
      <c r="G742" s="112">
        <f t="shared" si="224"/>
        <v>277.68</v>
      </c>
      <c r="H742" s="113"/>
      <c r="I742" s="114">
        <f t="shared" si="225"/>
        <v>276</v>
      </c>
      <c r="J742" s="115">
        <f t="shared" si="226"/>
        <v>3.3707865168539399</v>
      </c>
      <c r="K742" s="97">
        <v>230</v>
      </c>
      <c r="L742" s="98">
        <f t="shared" si="227"/>
        <v>276</v>
      </c>
      <c r="M742" s="5">
        <f t="shared" si="230"/>
        <v>3.3707865168539399</v>
      </c>
      <c r="N742" s="5">
        <f t="shared" si="231"/>
        <v>231.4</v>
      </c>
      <c r="S742" s="164">
        <f t="shared" si="228"/>
        <v>0</v>
      </c>
    </row>
    <row r="743" spans="1:19" x14ac:dyDescent="0.25">
      <c r="A743" s="77">
        <v>60000482</v>
      </c>
      <c r="B743" s="23" t="s">
        <v>508</v>
      </c>
      <c r="C743" s="53" t="s">
        <v>981</v>
      </c>
      <c r="D743" s="10">
        <f t="shared" si="223"/>
        <v>330.83333333333337</v>
      </c>
      <c r="E743" s="100">
        <f>VLOOKUP(A743,[1]Лист1!$A$2:$O$1343,14,0)</f>
        <v>397</v>
      </c>
      <c r="F743" s="100">
        <f t="shared" si="229"/>
        <v>340</v>
      </c>
      <c r="G743" s="112">
        <f t="shared" si="224"/>
        <v>412.88</v>
      </c>
      <c r="H743" s="113"/>
      <c r="I743" s="114">
        <f t="shared" si="225"/>
        <v>408</v>
      </c>
      <c r="J743" s="115">
        <f t="shared" si="226"/>
        <v>2.7707808564231726</v>
      </c>
      <c r="K743" s="97">
        <v>340</v>
      </c>
      <c r="L743" s="98">
        <f t="shared" si="227"/>
        <v>408</v>
      </c>
      <c r="M743" s="5">
        <f t="shared" si="230"/>
        <v>2.7707808564231726</v>
      </c>
      <c r="N743" s="5">
        <f t="shared" si="231"/>
        <v>344.06666666666672</v>
      </c>
      <c r="S743" s="164">
        <f t="shared" si="228"/>
        <v>0</v>
      </c>
    </row>
    <row r="744" spans="1:19" ht="31.5" x14ac:dyDescent="0.25">
      <c r="A744" s="77">
        <v>60000484</v>
      </c>
      <c r="B744" s="23" t="s">
        <v>509</v>
      </c>
      <c r="C744" s="53" t="s">
        <v>981</v>
      </c>
      <c r="D744" s="10">
        <f t="shared" si="223"/>
        <v>220.83333333333334</v>
      </c>
      <c r="E744" s="100">
        <f>VLOOKUP(A744,[1]Лист1!$A$2:$O$1343,14,0)</f>
        <v>265</v>
      </c>
      <c r="F744" s="100">
        <f t="shared" si="229"/>
        <v>230</v>
      </c>
      <c r="G744" s="112">
        <f t="shared" si="224"/>
        <v>275.60000000000002</v>
      </c>
      <c r="H744" s="113"/>
      <c r="I744" s="114">
        <f t="shared" si="225"/>
        <v>276</v>
      </c>
      <c r="J744" s="115">
        <f t="shared" si="226"/>
        <v>4.1509433962264097</v>
      </c>
      <c r="K744" s="97">
        <v>230</v>
      </c>
      <c r="L744" s="98">
        <f t="shared" si="227"/>
        <v>276</v>
      </c>
      <c r="M744" s="5">
        <f t="shared" si="230"/>
        <v>4.1509433962264097</v>
      </c>
      <c r="N744" s="5">
        <f t="shared" si="231"/>
        <v>229.66666666666669</v>
      </c>
      <c r="S744" s="164">
        <f t="shared" si="228"/>
        <v>0</v>
      </c>
    </row>
    <row r="745" spans="1:19" x14ac:dyDescent="0.25">
      <c r="A745" s="77">
        <v>60000485</v>
      </c>
      <c r="B745" s="24" t="s">
        <v>510</v>
      </c>
      <c r="C745" s="53" t="s">
        <v>981</v>
      </c>
      <c r="D745" s="10">
        <f t="shared" si="223"/>
        <v>125</v>
      </c>
      <c r="E745" s="100">
        <f>VLOOKUP(A745,[1]Лист1!$A$2:$O$1343,14,0)</f>
        <v>150</v>
      </c>
      <c r="F745" s="100">
        <f t="shared" si="229"/>
        <v>130</v>
      </c>
      <c r="G745" s="112">
        <f t="shared" si="224"/>
        <v>156</v>
      </c>
      <c r="H745" s="113"/>
      <c r="I745" s="114">
        <f t="shared" si="225"/>
        <v>156</v>
      </c>
      <c r="J745" s="115">
        <f t="shared" si="226"/>
        <v>4</v>
      </c>
      <c r="K745" s="97">
        <v>130</v>
      </c>
      <c r="L745" s="98">
        <f t="shared" si="227"/>
        <v>156</v>
      </c>
      <c r="M745" s="5">
        <f t="shared" si="230"/>
        <v>4</v>
      </c>
      <c r="N745" s="5">
        <f t="shared" si="231"/>
        <v>130</v>
      </c>
      <c r="S745" s="164">
        <f t="shared" si="228"/>
        <v>0</v>
      </c>
    </row>
    <row r="746" spans="1:19" ht="31.5" x14ac:dyDescent="0.25">
      <c r="A746" s="77">
        <v>60000486</v>
      </c>
      <c r="B746" s="24" t="s">
        <v>511</v>
      </c>
      <c r="C746" s="53" t="s">
        <v>981</v>
      </c>
      <c r="D746" s="10">
        <f t="shared" si="223"/>
        <v>140</v>
      </c>
      <c r="E746" s="100">
        <f>VLOOKUP(A746,[1]Лист1!$A$2:$O$1343,14,0)</f>
        <v>168</v>
      </c>
      <c r="F746" s="100">
        <f t="shared" si="229"/>
        <v>145</v>
      </c>
      <c r="G746" s="112">
        <f t="shared" si="224"/>
        <v>174.72</v>
      </c>
      <c r="H746" s="113"/>
      <c r="I746" s="114">
        <f t="shared" si="225"/>
        <v>174</v>
      </c>
      <c r="J746" s="115">
        <f t="shared" si="226"/>
        <v>3.5714285714285836</v>
      </c>
      <c r="K746" s="97">
        <v>145</v>
      </c>
      <c r="L746" s="98">
        <f t="shared" si="227"/>
        <v>174</v>
      </c>
      <c r="M746" s="5">
        <f t="shared" si="230"/>
        <v>3.5714285714285836</v>
      </c>
      <c r="N746" s="5">
        <f t="shared" si="231"/>
        <v>145.6</v>
      </c>
      <c r="S746" s="164">
        <f t="shared" si="228"/>
        <v>0</v>
      </c>
    </row>
    <row r="747" spans="1:19" x14ac:dyDescent="0.25">
      <c r="A747" s="77">
        <v>60000487</v>
      </c>
      <c r="B747" s="24" t="s">
        <v>512</v>
      </c>
      <c r="C747" s="53" t="s">
        <v>981</v>
      </c>
      <c r="D747" s="10">
        <f t="shared" si="223"/>
        <v>313.33333333333337</v>
      </c>
      <c r="E747" s="100">
        <f>VLOOKUP(A747,[1]Лист1!$A$2:$O$1343,14,0)</f>
        <v>376</v>
      </c>
      <c r="F747" s="100">
        <f t="shared" si="229"/>
        <v>325</v>
      </c>
      <c r="G747" s="112">
        <f t="shared" si="224"/>
        <v>391.04</v>
      </c>
      <c r="H747" s="113"/>
      <c r="I747" s="114">
        <f t="shared" si="225"/>
        <v>390</v>
      </c>
      <c r="J747" s="115">
        <f t="shared" si="226"/>
        <v>3.7234042553191387</v>
      </c>
      <c r="K747" s="97">
        <v>325</v>
      </c>
      <c r="L747" s="98">
        <f t="shared" si="227"/>
        <v>390</v>
      </c>
      <c r="M747" s="5">
        <f t="shared" si="230"/>
        <v>3.7234042553191387</v>
      </c>
      <c r="N747" s="5">
        <f t="shared" si="231"/>
        <v>325.86666666666673</v>
      </c>
      <c r="S747" s="164">
        <f t="shared" si="228"/>
        <v>0</v>
      </c>
    </row>
    <row r="748" spans="1:19" x14ac:dyDescent="0.25">
      <c r="A748" s="77">
        <v>60000488</v>
      </c>
      <c r="B748" s="24" t="s">
        <v>513</v>
      </c>
      <c r="C748" s="53" t="s">
        <v>981</v>
      </c>
      <c r="D748" s="10">
        <f t="shared" si="223"/>
        <v>410.83333333333337</v>
      </c>
      <c r="E748" s="100">
        <f>VLOOKUP(A748,[1]Лист1!$A$2:$O$1343,14,0)</f>
        <v>493</v>
      </c>
      <c r="F748" s="100">
        <f t="shared" si="229"/>
        <v>425</v>
      </c>
      <c r="G748" s="112">
        <f t="shared" si="224"/>
        <v>512.72</v>
      </c>
      <c r="H748" s="113"/>
      <c r="I748" s="114">
        <f t="shared" si="225"/>
        <v>510</v>
      </c>
      <c r="J748" s="115">
        <f t="shared" si="226"/>
        <v>3.448275862068968</v>
      </c>
      <c r="K748" s="97">
        <v>425</v>
      </c>
      <c r="L748" s="98">
        <f t="shared" si="227"/>
        <v>510</v>
      </c>
      <c r="M748" s="5">
        <f t="shared" si="230"/>
        <v>3.448275862068968</v>
      </c>
      <c r="N748" s="5">
        <f t="shared" si="231"/>
        <v>427.26666666666671</v>
      </c>
      <c r="S748" s="164">
        <f t="shared" si="228"/>
        <v>0</v>
      </c>
    </row>
    <row r="749" spans="1:19" x14ac:dyDescent="0.25">
      <c r="A749" s="77">
        <v>60000489</v>
      </c>
      <c r="B749" s="24" t="s">
        <v>514</v>
      </c>
      <c r="C749" s="53" t="s">
        <v>981</v>
      </c>
      <c r="D749" s="10">
        <f t="shared" si="223"/>
        <v>347.5</v>
      </c>
      <c r="E749" s="100">
        <f>VLOOKUP(A749,[1]Лист1!$A$2:$O$1343,14,0)</f>
        <v>417</v>
      </c>
      <c r="F749" s="100">
        <f t="shared" si="229"/>
        <v>360</v>
      </c>
      <c r="G749" s="112">
        <f t="shared" si="224"/>
        <v>433.68</v>
      </c>
      <c r="H749" s="113"/>
      <c r="I749" s="114">
        <f t="shared" si="225"/>
        <v>432</v>
      </c>
      <c r="J749" s="115">
        <f t="shared" si="226"/>
        <v>3.5971223021582688</v>
      </c>
      <c r="K749" s="97">
        <v>360</v>
      </c>
      <c r="L749" s="98">
        <f t="shared" si="227"/>
        <v>432</v>
      </c>
      <c r="M749" s="5">
        <f t="shared" si="230"/>
        <v>3.5971223021582688</v>
      </c>
      <c r="N749" s="5">
        <f t="shared" si="231"/>
        <v>361.40000000000003</v>
      </c>
      <c r="S749" s="164">
        <f t="shared" si="228"/>
        <v>0</v>
      </c>
    </row>
    <row r="750" spans="1:19" x14ac:dyDescent="0.25">
      <c r="A750" s="77">
        <v>60000494</v>
      </c>
      <c r="B750" s="24" t="s">
        <v>515</v>
      </c>
      <c r="C750" s="53" t="s">
        <v>981</v>
      </c>
      <c r="D750" s="10">
        <f t="shared" si="223"/>
        <v>425.83333333333337</v>
      </c>
      <c r="E750" s="100">
        <f>VLOOKUP(A750,[1]Лист1!$A$2:$O$1343,14,0)</f>
        <v>511</v>
      </c>
      <c r="F750" s="100">
        <f t="shared" si="229"/>
        <v>440</v>
      </c>
      <c r="G750" s="112">
        <f t="shared" si="224"/>
        <v>531.44000000000005</v>
      </c>
      <c r="H750" s="113"/>
      <c r="I750" s="114">
        <f t="shared" si="225"/>
        <v>528</v>
      </c>
      <c r="J750" s="115">
        <f t="shared" si="226"/>
        <v>3.3268101761252353</v>
      </c>
      <c r="K750" s="97">
        <v>440</v>
      </c>
      <c r="L750" s="98">
        <f t="shared" si="227"/>
        <v>528</v>
      </c>
      <c r="M750" s="5">
        <f t="shared" si="230"/>
        <v>3.3268101761252353</v>
      </c>
      <c r="N750" s="5">
        <f t="shared" si="231"/>
        <v>442.86666666666673</v>
      </c>
      <c r="S750" s="164">
        <f t="shared" si="228"/>
        <v>0</v>
      </c>
    </row>
    <row r="751" spans="1:19" ht="31.5" x14ac:dyDescent="0.25">
      <c r="A751" s="77">
        <v>60000495</v>
      </c>
      <c r="B751" s="24" t="s">
        <v>516</v>
      </c>
      <c r="C751" s="53" t="s">
        <v>981</v>
      </c>
      <c r="D751" s="10">
        <f t="shared" si="223"/>
        <v>230.83333333333334</v>
      </c>
      <c r="E751" s="100">
        <f>VLOOKUP(A751,[1]Лист1!$A$2:$O$1343,14,0)</f>
        <v>277</v>
      </c>
      <c r="F751" s="100">
        <f t="shared" si="229"/>
        <v>240</v>
      </c>
      <c r="G751" s="112">
        <f t="shared" si="224"/>
        <v>288.08</v>
      </c>
      <c r="H751" s="113"/>
      <c r="I751" s="114">
        <f t="shared" si="225"/>
        <v>288</v>
      </c>
      <c r="J751" s="115">
        <f t="shared" si="226"/>
        <v>3.9711191335739926</v>
      </c>
      <c r="K751" s="97">
        <v>240</v>
      </c>
      <c r="L751" s="98">
        <f t="shared" si="227"/>
        <v>288</v>
      </c>
      <c r="M751" s="5">
        <f t="shared" si="230"/>
        <v>3.9711191335739926</v>
      </c>
      <c r="N751" s="5">
        <f t="shared" si="231"/>
        <v>240.06666666666669</v>
      </c>
      <c r="S751" s="164">
        <f t="shared" si="228"/>
        <v>0</v>
      </c>
    </row>
    <row r="752" spans="1:19" x14ac:dyDescent="0.25">
      <c r="A752" s="78">
        <v>60000496</v>
      </c>
      <c r="B752" s="23" t="s">
        <v>517</v>
      </c>
      <c r="C752" s="53" t="s">
        <v>981</v>
      </c>
      <c r="D752" s="10">
        <f t="shared" si="223"/>
        <v>290</v>
      </c>
      <c r="E752" s="100">
        <f>VLOOKUP(A752,[1]Лист1!$A$2:$O$1343,14,0)</f>
        <v>348</v>
      </c>
      <c r="F752" s="100">
        <f t="shared" si="229"/>
        <v>300</v>
      </c>
      <c r="G752" s="112">
        <f t="shared" si="224"/>
        <v>361.92</v>
      </c>
      <c r="H752" s="113"/>
      <c r="I752" s="114">
        <f t="shared" si="225"/>
        <v>360</v>
      </c>
      <c r="J752" s="115">
        <f t="shared" si="226"/>
        <v>3.448275862068968</v>
      </c>
      <c r="K752" s="97">
        <v>300</v>
      </c>
      <c r="L752" s="98">
        <f t="shared" si="227"/>
        <v>360</v>
      </c>
      <c r="M752" s="5">
        <f t="shared" si="230"/>
        <v>3.448275862068968</v>
      </c>
      <c r="N752" s="5">
        <f t="shared" si="231"/>
        <v>301.60000000000002</v>
      </c>
      <c r="S752" s="164">
        <f t="shared" si="228"/>
        <v>0</v>
      </c>
    </row>
    <row r="753" spans="1:19" x14ac:dyDescent="0.25">
      <c r="A753" s="77">
        <v>60000497</v>
      </c>
      <c r="B753" s="24" t="s">
        <v>518</v>
      </c>
      <c r="C753" s="53" t="s">
        <v>981</v>
      </c>
      <c r="D753" s="10">
        <f t="shared" si="223"/>
        <v>413.33333333333337</v>
      </c>
      <c r="E753" s="100">
        <f>VLOOKUP(A753,[1]Лист1!$A$2:$O$1343,14,0)</f>
        <v>496</v>
      </c>
      <c r="F753" s="100">
        <f t="shared" si="229"/>
        <v>430</v>
      </c>
      <c r="G753" s="112">
        <f t="shared" si="224"/>
        <v>515.84</v>
      </c>
      <c r="H753" s="113"/>
      <c r="I753" s="114">
        <f t="shared" si="225"/>
        <v>516</v>
      </c>
      <c r="J753" s="115">
        <f t="shared" si="226"/>
        <v>4.0322580645161281</v>
      </c>
      <c r="K753" s="97">
        <v>430</v>
      </c>
      <c r="L753" s="98">
        <f t="shared" si="227"/>
        <v>516</v>
      </c>
      <c r="M753" s="5">
        <f t="shared" si="230"/>
        <v>4.0322580645161281</v>
      </c>
      <c r="N753" s="5">
        <f t="shared" si="231"/>
        <v>429.86666666666673</v>
      </c>
      <c r="S753" s="164">
        <f t="shared" si="228"/>
        <v>0</v>
      </c>
    </row>
    <row r="754" spans="1:19" ht="31.5" x14ac:dyDescent="0.25">
      <c r="A754" s="77">
        <v>60000499</v>
      </c>
      <c r="B754" s="24" t="s">
        <v>519</v>
      </c>
      <c r="C754" s="53" t="s">
        <v>981</v>
      </c>
      <c r="D754" s="10">
        <f t="shared" si="223"/>
        <v>467.5</v>
      </c>
      <c r="E754" s="100">
        <f>VLOOKUP(A754,[1]Лист1!$A$2:$O$1343,14,0)</f>
        <v>561</v>
      </c>
      <c r="F754" s="100">
        <f t="shared" si="229"/>
        <v>485</v>
      </c>
      <c r="G754" s="112">
        <f t="shared" si="224"/>
        <v>583.44000000000005</v>
      </c>
      <c r="H754" s="113"/>
      <c r="I754" s="114">
        <f t="shared" si="225"/>
        <v>582</v>
      </c>
      <c r="J754" s="115">
        <f t="shared" si="226"/>
        <v>3.7433155080213822</v>
      </c>
      <c r="K754" s="97">
        <v>485</v>
      </c>
      <c r="L754" s="98">
        <f t="shared" si="227"/>
        <v>582</v>
      </c>
      <c r="M754" s="5">
        <f t="shared" si="230"/>
        <v>3.7433155080213822</v>
      </c>
      <c r="N754" s="5">
        <f t="shared" si="231"/>
        <v>486.2</v>
      </c>
      <c r="S754" s="164">
        <f t="shared" si="228"/>
        <v>0</v>
      </c>
    </row>
    <row r="755" spans="1:19" ht="31.5" x14ac:dyDescent="0.25">
      <c r="A755" s="77">
        <v>60000500</v>
      </c>
      <c r="B755" s="24" t="s">
        <v>520</v>
      </c>
      <c r="C755" s="53" t="s">
        <v>981</v>
      </c>
      <c r="D755" s="10">
        <f t="shared" si="223"/>
        <v>459.16666666666669</v>
      </c>
      <c r="E755" s="100">
        <f>VLOOKUP(A755,[1]Лист1!$A$2:$O$1343,14,0)</f>
        <v>551</v>
      </c>
      <c r="F755" s="100">
        <f t="shared" si="229"/>
        <v>475</v>
      </c>
      <c r="G755" s="112">
        <f t="shared" si="224"/>
        <v>573.04</v>
      </c>
      <c r="H755" s="113"/>
      <c r="I755" s="114">
        <f t="shared" si="225"/>
        <v>570</v>
      </c>
      <c r="J755" s="115">
        <f t="shared" si="226"/>
        <v>3.448275862068968</v>
      </c>
      <c r="K755" s="97">
        <v>475</v>
      </c>
      <c r="L755" s="98">
        <f t="shared" si="227"/>
        <v>570</v>
      </c>
      <c r="M755" s="5">
        <f t="shared" si="230"/>
        <v>3.448275862068968</v>
      </c>
      <c r="N755" s="5">
        <f t="shared" si="231"/>
        <v>477.53333333333336</v>
      </c>
      <c r="S755" s="164">
        <f t="shared" si="228"/>
        <v>0</v>
      </c>
    </row>
    <row r="756" spans="1:19" x14ac:dyDescent="0.25">
      <c r="A756" s="77">
        <v>60000501</v>
      </c>
      <c r="B756" s="24" t="s">
        <v>521</v>
      </c>
      <c r="C756" s="53" t="s">
        <v>981</v>
      </c>
      <c r="D756" s="10">
        <f t="shared" si="223"/>
        <v>370</v>
      </c>
      <c r="E756" s="100">
        <f>VLOOKUP(A756,[1]Лист1!$A$2:$O$1343,14,0)</f>
        <v>444</v>
      </c>
      <c r="F756" s="100">
        <f t="shared" si="229"/>
        <v>385</v>
      </c>
      <c r="G756" s="112">
        <f t="shared" si="224"/>
        <v>461.76</v>
      </c>
      <c r="H756" s="113"/>
      <c r="I756" s="114">
        <f t="shared" si="225"/>
        <v>462</v>
      </c>
      <c r="J756" s="115">
        <f t="shared" si="226"/>
        <v>4.0540540540540633</v>
      </c>
      <c r="K756" s="97">
        <v>385</v>
      </c>
      <c r="L756" s="98">
        <f t="shared" si="227"/>
        <v>462</v>
      </c>
      <c r="M756" s="5">
        <f t="shared" si="230"/>
        <v>4.0540540540540633</v>
      </c>
      <c r="N756" s="5">
        <f t="shared" si="231"/>
        <v>384.8</v>
      </c>
      <c r="S756" s="164">
        <f t="shared" si="228"/>
        <v>0</v>
      </c>
    </row>
    <row r="757" spans="1:19" x14ac:dyDescent="0.25">
      <c r="A757" s="77">
        <v>60000502</v>
      </c>
      <c r="B757" s="24" t="s">
        <v>522</v>
      </c>
      <c r="C757" s="53" t="s">
        <v>981</v>
      </c>
      <c r="D757" s="10">
        <f t="shared" si="223"/>
        <v>370</v>
      </c>
      <c r="E757" s="100">
        <f>VLOOKUP(A757,[1]Лист1!$A$2:$O$1343,14,0)</f>
        <v>444</v>
      </c>
      <c r="F757" s="100">
        <f t="shared" si="229"/>
        <v>385</v>
      </c>
      <c r="G757" s="112">
        <f t="shared" si="224"/>
        <v>461.76</v>
      </c>
      <c r="H757" s="113"/>
      <c r="I757" s="114">
        <f t="shared" si="225"/>
        <v>462</v>
      </c>
      <c r="J757" s="115">
        <f t="shared" si="226"/>
        <v>4.0540540540540633</v>
      </c>
      <c r="K757" s="97">
        <v>385</v>
      </c>
      <c r="L757" s="98">
        <f t="shared" si="227"/>
        <v>462</v>
      </c>
      <c r="M757" s="5">
        <f t="shared" si="230"/>
        <v>4.0540540540540633</v>
      </c>
      <c r="N757" s="5">
        <f t="shared" si="231"/>
        <v>384.8</v>
      </c>
      <c r="S757" s="164">
        <f t="shared" si="228"/>
        <v>0</v>
      </c>
    </row>
    <row r="758" spans="1:19" x14ac:dyDescent="0.25">
      <c r="A758" s="77">
        <v>60000483</v>
      </c>
      <c r="B758" s="24" t="s">
        <v>523</v>
      </c>
      <c r="C758" s="53" t="s">
        <v>981</v>
      </c>
      <c r="D758" s="10">
        <f t="shared" si="223"/>
        <v>123.33333333333334</v>
      </c>
      <c r="E758" s="100">
        <f>VLOOKUP(A758,[1]Лист1!$A$2:$O$1343,14,0)</f>
        <v>148</v>
      </c>
      <c r="F758" s="100">
        <v>130</v>
      </c>
      <c r="G758" s="112">
        <f t="shared" si="224"/>
        <v>153.92000000000002</v>
      </c>
      <c r="H758" s="113"/>
      <c r="I758" s="114">
        <f t="shared" si="225"/>
        <v>156</v>
      </c>
      <c r="J758" s="115">
        <f t="shared" si="226"/>
        <v>5.4054054054053893</v>
      </c>
      <c r="K758" s="97">
        <v>125</v>
      </c>
      <c r="L758" s="98">
        <f t="shared" si="227"/>
        <v>150</v>
      </c>
      <c r="M758" s="5">
        <f t="shared" si="230"/>
        <v>1.3513513513513544</v>
      </c>
      <c r="N758" s="5">
        <f t="shared" si="231"/>
        <v>128.26666666666668</v>
      </c>
      <c r="S758" s="164">
        <f t="shared" si="228"/>
        <v>0</v>
      </c>
    </row>
    <row r="759" spans="1:19" x14ac:dyDescent="0.25">
      <c r="A759" s="77">
        <v>60000675</v>
      </c>
      <c r="B759" s="24" t="s">
        <v>524</v>
      </c>
      <c r="C759" s="53" t="s">
        <v>981</v>
      </c>
      <c r="D759" s="10">
        <f t="shared" si="223"/>
        <v>476.66666666666669</v>
      </c>
      <c r="E759" s="100">
        <f>VLOOKUP(A759,[1]Лист1!$A$2:$O$1343,14,0)</f>
        <v>572</v>
      </c>
      <c r="F759" s="100">
        <f>K759</f>
        <v>495</v>
      </c>
      <c r="G759" s="112">
        <f t="shared" si="224"/>
        <v>594.88</v>
      </c>
      <c r="H759" s="113"/>
      <c r="I759" s="114">
        <f t="shared" si="225"/>
        <v>594</v>
      </c>
      <c r="J759" s="115">
        <f t="shared" si="226"/>
        <v>3.8461538461538538</v>
      </c>
      <c r="K759" s="97">
        <v>495</v>
      </c>
      <c r="L759" s="98">
        <f t="shared" si="227"/>
        <v>594</v>
      </c>
      <c r="M759" s="5">
        <f t="shared" si="230"/>
        <v>3.8461538461538538</v>
      </c>
      <c r="N759" s="5">
        <f t="shared" si="231"/>
        <v>495.73333333333335</v>
      </c>
      <c r="S759" s="164">
        <f t="shared" si="228"/>
        <v>0</v>
      </c>
    </row>
    <row r="760" spans="1:19" ht="31.5" x14ac:dyDescent="0.25">
      <c r="A760" s="77">
        <v>60000679</v>
      </c>
      <c r="B760" s="24" t="s">
        <v>525</v>
      </c>
      <c r="C760" s="53" t="s">
        <v>981</v>
      </c>
      <c r="D760" s="10">
        <f t="shared" si="223"/>
        <v>469.16666666666669</v>
      </c>
      <c r="E760" s="100">
        <f>VLOOKUP(A760,[1]Лист1!$A$2:$O$1343,14,0)</f>
        <v>563</v>
      </c>
      <c r="F760" s="100">
        <f>K760</f>
        <v>495</v>
      </c>
      <c r="G760" s="112">
        <f t="shared" si="224"/>
        <v>585.52</v>
      </c>
      <c r="H760" s="113"/>
      <c r="I760" s="114">
        <f t="shared" si="225"/>
        <v>594</v>
      </c>
      <c r="J760" s="115">
        <f t="shared" si="226"/>
        <v>5.5062166962699877</v>
      </c>
      <c r="K760" s="97">
        <v>495</v>
      </c>
      <c r="L760" s="98">
        <f t="shared" si="227"/>
        <v>594</v>
      </c>
      <c r="M760" s="5">
        <f t="shared" si="230"/>
        <v>5.5062166962699877</v>
      </c>
      <c r="N760" s="5">
        <f t="shared" si="231"/>
        <v>487.93333333333339</v>
      </c>
      <c r="S760" s="164">
        <f t="shared" si="228"/>
        <v>0</v>
      </c>
    </row>
    <row r="761" spans="1:19" ht="31.5" x14ac:dyDescent="0.25">
      <c r="A761" s="77">
        <v>60000680</v>
      </c>
      <c r="B761" s="24" t="s">
        <v>526</v>
      </c>
      <c r="C761" s="53" t="s">
        <v>981</v>
      </c>
      <c r="D761" s="10">
        <f t="shared" si="223"/>
        <v>291.66666666666669</v>
      </c>
      <c r="E761" s="100">
        <f>VLOOKUP(A761,[1]Лист1!$A$2:$O$1343,14,0)</f>
        <v>350</v>
      </c>
      <c r="F761" s="100">
        <f>K761</f>
        <v>300</v>
      </c>
      <c r="G761" s="112">
        <f t="shared" si="224"/>
        <v>364</v>
      </c>
      <c r="H761" s="113"/>
      <c r="I761" s="114">
        <f t="shared" si="225"/>
        <v>360</v>
      </c>
      <c r="J761" s="115">
        <f t="shared" si="226"/>
        <v>2.857142857142847</v>
      </c>
      <c r="K761" s="97">
        <v>300</v>
      </c>
      <c r="L761" s="98">
        <f t="shared" si="227"/>
        <v>360</v>
      </c>
      <c r="M761" s="5">
        <f t="shared" si="230"/>
        <v>2.857142857142847</v>
      </c>
      <c r="N761" s="5">
        <f t="shared" si="231"/>
        <v>303.33333333333337</v>
      </c>
      <c r="S761" s="164">
        <f t="shared" si="228"/>
        <v>0</v>
      </c>
    </row>
    <row r="762" spans="1:19" ht="31.5" x14ac:dyDescent="0.25">
      <c r="A762" s="77">
        <v>60000681</v>
      </c>
      <c r="B762" s="24" t="s">
        <v>527</v>
      </c>
      <c r="C762" s="53" t="s">
        <v>981</v>
      </c>
      <c r="D762" s="10">
        <f t="shared" si="223"/>
        <v>90.833333333333343</v>
      </c>
      <c r="E762" s="100">
        <f>VLOOKUP(A762,[1]Лист1!$A$2:$O$1343,14,0)</f>
        <v>109</v>
      </c>
      <c r="F762" s="100">
        <f>K762</f>
        <v>95</v>
      </c>
      <c r="G762" s="112">
        <f t="shared" si="224"/>
        <v>113.36</v>
      </c>
      <c r="H762" s="113"/>
      <c r="I762" s="114">
        <f t="shared" si="225"/>
        <v>114</v>
      </c>
      <c r="J762" s="115">
        <f t="shared" si="226"/>
        <v>4.5871559633027488</v>
      </c>
      <c r="K762" s="97">
        <v>95</v>
      </c>
      <c r="L762" s="98">
        <f t="shared" si="227"/>
        <v>114</v>
      </c>
      <c r="M762" s="5">
        <f t="shared" si="230"/>
        <v>4.5871559633027488</v>
      </c>
      <c r="N762" s="5">
        <f t="shared" si="231"/>
        <v>94.466666666666683</v>
      </c>
      <c r="S762" s="164">
        <f t="shared" si="228"/>
        <v>0</v>
      </c>
    </row>
    <row r="763" spans="1:19" ht="15.75" customHeight="1" x14ac:dyDescent="0.25">
      <c r="A763" s="233" t="s">
        <v>1040</v>
      </c>
      <c r="B763" s="234"/>
      <c r="C763" s="234"/>
      <c r="D763" s="234"/>
      <c r="E763" s="234"/>
      <c r="F763" s="234"/>
      <c r="G763" s="234"/>
      <c r="H763" s="234"/>
      <c r="I763" s="235"/>
      <c r="J763" s="116"/>
      <c r="K763" s="97">
        <f t="shared" ref="K763:K781" si="232">F763</f>
        <v>0</v>
      </c>
      <c r="L763" s="98">
        <f t="shared" si="227"/>
        <v>0</v>
      </c>
      <c r="M763" s="5" t="e">
        <f t="shared" si="230"/>
        <v>#DIV/0!</v>
      </c>
      <c r="N763" s="5">
        <f t="shared" si="231"/>
        <v>0</v>
      </c>
      <c r="S763" s="164">
        <f t="shared" si="228"/>
        <v>0</v>
      </c>
    </row>
    <row r="764" spans="1:19" s="16" customFormat="1" x14ac:dyDescent="0.25">
      <c r="A764" s="70">
        <v>60000661</v>
      </c>
      <c r="B764" s="30" t="s">
        <v>528</v>
      </c>
      <c r="C764" s="127" t="s">
        <v>981</v>
      </c>
      <c r="D764" s="10">
        <f t="shared" ref="D764:D780" si="233">E764/1.2</f>
        <v>227.5</v>
      </c>
      <c r="E764" s="100">
        <f>VLOOKUP(A764,[1]Лист1!$A$2:$O$1343,14,0)</f>
        <v>273</v>
      </c>
      <c r="F764" s="100">
        <f t="shared" ref="F764:F771" si="234">K764</f>
        <v>235</v>
      </c>
      <c r="G764" s="112">
        <f t="shared" ref="G764:G780" si="235">E764*$H$11</f>
        <v>283.92</v>
      </c>
      <c r="H764" s="113"/>
      <c r="I764" s="114">
        <f t="shared" ref="I764:I780" si="236">F764*1.2</f>
        <v>282</v>
      </c>
      <c r="J764" s="115">
        <f t="shared" ref="J764:J780" si="237">I764/E764*100-100</f>
        <v>3.2967032967033134</v>
      </c>
      <c r="K764" s="97">
        <v>235</v>
      </c>
      <c r="L764" s="98">
        <f t="shared" si="227"/>
        <v>282</v>
      </c>
      <c r="M764" s="5">
        <f t="shared" si="230"/>
        <v>3.2967032967033134</v>
      </c>
      <c r="N764" s="5">
        <f t="shared" si="231"/>
        <v>236.6</v>
      </c>
      <c r="S764" s="164">
        <f t="shared" si="228"/>
        <v>0</v>
      </c>
    </row>
    <row r="765" spans="1:19" ht="31.5" x14ac:dyDescent="0.25">
      <c r="A765" s="77">
        <v>60000991</v>
      </c>
      <c r="B765" s="11" t="s">
        <v>529</v>
      </c>
      <c r="C765" s="53" t="s">
        <v>981</v>
      </c>
      <c r="D765" s="10">
        <f t="shared" si="233"/>
        <v>370</v>
      </c>
      <c r="E765" s="100">
        <f>VLOOKUP(A765,[1]Лист1!$A$2:$O$1343,14,0)</f>
        <v>444</v>
      </c>
      <c r="F765" s="100">
        <f t="shared" si="234"/>
        <v>385</v>
      </c>
      <c r="G765" s="112">
        <f t="shared" si="235"/>
        <v>461.76</v>
      </c>
      <c r="H765" s="113"/>
      <c r="I765" s="114">
        <f t="shared" si="236"/>
        <v>462</v>
      </c>
      <c r="J765" s="115">
        <f t="shared" si="237"/>
        <v>4.0540540540540633</v>
      </c>
      <c r="K765" s="97">
        <v>385</v>
      </c>
      <c r="L765" s="98">
        <f t="shared" si="227"/>
        <v>462</v>
      </c>
      <c r="M765" s="5">
        <f t="shared" si="230"/>
        <v>4.0540540540540633</v>
      </c>
      <c r="N765" s="5">
        <f t="shared" si="231"/>
        <v>384.8</v>
      </c>
      <c r="S765" s="164">
        <f t="shared" si="228"/>
        <v>0</v>
      </c>
    </row>
    <row r="766" spans="1:19" s="4" customFormat="1" ht="31.5" x14ac:dyDescent="0.25">
      <c r="A766" s="77">
        <v>60000992</v>
      </c>
      <c r="B766" s="11" t="s">
        <v>530</v>
      </c>
      <c r="C766" s="53" t="s">
        <v>981</v>
      </c>
      <c r="D766" s="10">
        <f t="shared" si="233"/>
        <v>118.33333333333334</v>
      </c>
      <c r="E766" s="100">
        <f>VLOOKUP(A766,[1]Лист1!$A$2:$O$1343,14,0)</f>
        <v>142</v>
      </c>
      <c r="F766" s="100">
        <f t="shared" si="234"/>
        <v>125</v>
      </c>
      <c r="G766" s="112">
        <f t="shared" si="235"/>
        <v>147.68</v>
      </c>
      <c r="H766" s="113"/>
      <c r="I766" s="114">
        <f t="shared" si="236"/>
        <v>150</v>
      </c>
      <c r="J766" s="115">
        <f t="shared" si="237"/>
        <v>5.6338028169014081</v>
      </c>
      <c r="K766" s="97">
        <v>125</v>
      </c>
      <c r="L766" s="98">
        <f t="shared" si="227"/>
        <v>150</v>
      </c>
      <c r="M766" s="5">
        <f t="shared" si="230"/>
        <v>5.6338028169014081</v>
      </c>
      <c r="N766" s="5">
        <f t="shared" si="231"/>
        <v>123.06666666666668</v>
      </c>
      <c r="S766" s="164">
        <f t="shared" si="228"/>
        <v>0</v>
      </c>
    </row>
    <row r="767" spans="1:19" s="4" customFormat="1" x14ac:dyDescent="0.25">
      <c r="A767" s="77">
        <v>60000993</v>
      </c>
      <c r="B767" s="11" t="s">
        <v>531</v>
      </c>
      <c r="C767" s="53" t="s">
        <v>981</v>
      </c>
      <c r="D767" s="10">
        <f t="shared" si="233"/>
        <v>155</v>
      </c>
      <c r="E767" s="100">
        <f>VLOOKUP(A767,[1]Лист1!$A$2:$O$1343,14,0)</f>
        <v>186</v>
      </c>
      <c r="F767" s="100">
        <f t="shared" si="234"/>
        <v>160</v>
      </c>
      <c r="G767" s="112">
        <f t="shared" si="235"/>
        <v>193.44</v>
      </c>
      <c r="H767" s="113"/>
      <c r="I767" s="114">
        <f t="shared" si="236"/>
        <v>192</v>
      </c>
      <c r="J767" s="115">
        <f t="shared" si="237"/>
        <v>3.2258064516128968</v>
      </c>
      <c r="K767" s="97">
        <v>160</v>
      </c>
      <c r="L767" s="98">
        <f t="shared" si="227"/>
        <v>192</v>
      </c>
      <c r="M767" s="5">
        <f t="shared" si="230"/>
        <v>3.2258064516128968</v>
      </c>
      <c r="N767" s="5">
        <f t="shared" si="231"/>
        <v>161.20000000000002</v>
      </c>
      <c r="S767" s="164">
        <f t="shared" si="228"/>
        <v>0</v>
      </c>
    </row>
    <row r="768" spans="1:19" s="4" customFormat="1" x14ac:dyDescent="0.25">
      <c r="A768" s="77">
        <v>60000994</v>
      </c>
      <c r="B768" s="11" t="s">
        <v>532</v>
      </c>
      <c r="C768" s="53" t="s">
        <v>981</v>
      </c>
      <c r="D768" s="10">
        <f t="shared" si="233"/>
        <v>172.5</v>
      </c>
      <c r="E768" s="100">
        <f>VLOOKUP(A768,[1]Лист1!$A$2:$O$1343,14,0)</f>
        <v>207</v>
      </c>
      <c r="F768" s="100">
        <f t="shared" si="234"/>
        <v>180</v>
      </c>
      <c r="G768" s="112">
        <f t="shared" si="235"/>
        <v>215.28</v>
      </c>
      <c r="H768" s="113"/>
      <c r="I768" s="114">
        <f t="shared" si="236"/>
        <v>216</v>
      </c>
      <c r="J768" s="115">
        <f t="shared" si="237"/>
        <v>4.3478260869565162</v>
      </c>
      <c r="K768" s="97">
        <v>180</v>
      </c>
      <c r="L768" s="98">
        <f t="shared" si="227"/>
        <v>216</v>
      </c>
      <c r="M768" s="5">
        <f t="shared" si="230"/>
        <v>4.3478260869565162</v>
      </c>
      <c r="N768" s="5">
        <f t="shared" si="231"/>
        <v>179.4</v>
      </c>
      <c r="S768" s="164">
        <f t="shared" si="228"/>
        <v>0</v>
      </c>
    </row>
    <row r="769" spans="1:19" s="4" customFormat="1" x14ac:dyDescent="0.25">
      <c r="A769" s="77">
        <v>60000995</v>
      </c>
      <c r="B769" s="11" t="s">
        <v>533</v>
      </c>
      <c r="C769" s="53" t="s">
        <v>981</v>
      </c>
      <c r="D769" s="10">
        <f t="shared" si="233"/>
        <v>155</v>
      </c>
      <c r="E769" s="100">
        <f>VLOOKUP(A769,[1]Лист1!$A$2:$O$1343,14,0)</f>
        <v>186</v>
      </c>
      <c r="F769" s="100">
        <f t="shared" si="234"/>
        <v>160</v>
      </c>
      <c r="G769" s="112">
        <f t="shared" si="235"/>
        <v>193.44</v>
      </c>
      <c r="H769" s="113"/>
      <c r="I769" s="114">
        <f t="shared" si="236"/>
        <v>192</v>
      </c>
      <c r="J769" s="115">
        <f t="shared" si="237"/>
        <v>3.2258064516128968</v>
      </c>
      <c r="K769" s="97">
        <v>160</v>
      </c>
      <c r="L769" s="98">
        <f t="shared" si="227"/>
        <v>192</v>
      </c>
      <c r="M769" s="5">
        <f t="shared" si="230"/>
        <v>3.2258064516128968</v>
      </c>
      <c r="N769" s="5">
        <f t="shared" si="231"/>
        <v>161.20000000000002</v>
      </c>
      <c r="S769" s="164">
        <f t="shared" si="228"/>
        <v>0</v>
      </c>
    </row>
    <row r="770" spans="1:19" s="4" customFormat="1" x14ac:dyDescent="0.25">
      <c r="A770" s="77">
        <v>60000996</v>
      </c>
      <c r="B770" s="11" t="s">
        <v>534</v>
      </c>
      <c r="C770" s="53" t="s">
        <v>981</v>
      </c>
      <c r="D770" s="10">
        <f t="shared" si="233"/>
        <v>155</v>
      </c>
      <c r="E770" s="100">
        <f>VLOOKUP(A770,[1]Лист1!$A$2:$O$1343,14,0)</f>
        <v>186</v>
      </c>
      <c r="F770" s="100">
        <f t="shared" si="234"/>
        <v>160</v>
      </c>
      <c r="G770" s="112">
        <f t="shared" si="235"/>
        <v>193.44</v>
      </c>
      <c r="H770" s="113"/>
      <c r="I770" s="114">
        <f t="shared" si="236"/>
        <v>192</v>
      </c>
      <c r="J770" s="115">
        <f t="shared" si="237"/>
        <v>3.2258064516128968</v>
      </c>
      <c r="K770" s="97">
        <v>160</v>
      </c>
      <c r="L770" s="98">
        <f t="shared" si="227"/>
        <v>192</v>
      </c>
      <c r="M770" s="5">
        <f t="shared" si="230"/>
        <v>3.2258064516128968</v>
      </c>
      <c r="N770" s="5">
        <f t="shared" si="231"/>
        <v>161.20000000000002</v>
      </c>
      <c r="S770" s="164">
        <f t="shared" si="228"/>
        <v>0</v>
      </c>
    </row>
    <row r="771" spans="1:19" s="4" customFormat="1" x14ac:dyDescent="0.25">
      <c r="A771" s="77">
        <v>60000997</v>
      </c>
      <c r="B771" s="11" t="s">
        <v>535</v>
      </c>
      <c r="C771" s="53" t="s">
        <v>981</v>
      </c>
      <c r="D771" s="10">
        <f t="shared" si="233"/>
        <v>121.66666666666667</v>
      </c>
      <c r="E771" s="100">
        <f>VLOOKUP(A771,[1]Лист1!$A$2:$O$1343,14,0)</f>
        <v>146</v>
      </c>
      <c r="F771" s="100">
        <f t="shared" si="234"/>
        <v>125</v>
      </c>
      <c r="G771" s="112">
        <f t="shared" si="235"/>
        <v>151.84</v>
      </c>
      <c r="H771" s="113"/>
      <c r="I771" s="114">
        <f t="shared" si="236"/>
        <v>150</v>
      </c>
      <c r="J771" s="115">
        <f t="shared" si="237"/>
        <v>2.7397260273972677</v>
      </c>
      <c r="K771" s="97">
        <v>125</v>
      </c>
      <c r="L771" s="98">
        <f t="shared" si="227"/>
        <v>150</v>
      </c>
      <c r="M771" s="5">
        <f t="shared" si="230"/>
        <v>2.7397260273972677</v>
      </c>
      <c r="N771" s="5">
        <f t="shared" si="231"/>
        <v>126.53333333333335</v>
      </c>
      <c r="S771" s="164">
        <f t="shared" si="228"/>
        <v>0</v>
      </c>
    </row>
    <row r="772" spans="1:19" s="4" customFormat="1" x14ac:dyDescent="0.25">
      <c r="A772" s="77">
        <v>60000998</v>
      </c>
      <c r="B772" s="11" t="s">
        <v>536</v>
      </c>
      <c r="C772" s="53" t="s">
        <v>981</v>
      </c>
      <c r="D772" s="10">
        <f t="shared" si="233"/>
        <v>118.33333333333334</v>
      </c>
      <c r="E772" s="100">
        <f>VLOOKUP(A772,[1]Лист1!$A$2:$O$1343,14,0)</f>
        <v>142</v>
      </c>
      <c r="F772" s="100">
        <v>125</v>
      </c>
      <c r="G772" s="112">
        <f t="shared" si="235"/>
        <v>147.68</v>
      </c>
      <c r="H772" s="113"/>
      <c r="I772" s="114">
        <f t="shared" si="236"/>
        <v>150</v>
      </c>
      <c r="J772" s="115">
        <f t="shared" si="237"/>
        <v>5.6338028169014081</v>
      </c>
      <c r="K772" s="97">
        <v>120</v>
      </c>
      <c r="L772" s="98">
        <f t="shared" si="227"/>
        <v>144</v>
      </c>
      <c r="M772" s="5">
        <f t="shared" si="230"/>
        <v>1.4084507042253449</v>
      </c>
      <c r="N772" s="5">
        <f t="shared" si="231"/>
        <v>123.06666666666668</v>
      </c>
      <c r="S772" s="164">
        <f t="shared" si="228"/>
        <v>0</v>
      </c>
    </row>
    <row r="773" spans="1:19" s="4" customFormat="1" x14ac:dyDescent="0.25">
      <c r="A773" s="77">
        <v>60000999</v>
      </c>
      <c r="B773" s="11" t="s">
        <v>537</v>
      </c>
      <c r="C773" s="53" t="s">
        <v>981</v>
      </c>
      <c r="D773" s="10">
        <f t="shared" si="233"/>
        <v>139.16666666666669</v>
      </c>
      <c r="E773" s="100">
        <f>VLOOKUP(A773,[1]Лист1!$A$2:$O$1343,14,0)</f>
        <v>167</v>
      </c>
      <c r="F773" s="100">
        <f t="shared" ref="F773:F779" si="238">K773</f>
        <v>145</v>
      </c>
      <c r="G773" s="112">
        <f t="shared" si="235"/>
        <v>173.68</v>
      </c>
      <c r="H773" s="113"/>
      <c r="I773" s="114">
        <f t="shared" si="236"/>
        <v>174</v>
      </c>
      <c r="J773" s="115">
        <f t="shared" si="237"/>
        <v>4.1916167664670638</v>
      </c>
      <c r="K773" s="97">
        <v>145</v>
      </c>
      <c r="L773" s="98">
        <f t="shared" si="227"/>
        <v>174</v>
      </c>
      <c r="M773" s="5">
        <f t="shared" si="230"/>
        <v>4.1916167664670638</v>
      </c>
      <c r="N773" s="5">
        <f t="shared" si="231"/>
        <v>144.73333333333335</v>
      </c>
      <c r="S773" s="164">
        <f t="shared" si="228"/>
        <v>0</v>
      </c>
    </row>
    <row r="774" spans="1:19" s="4" customFormat="1" x14ac:dyDescent="0.25">
      <c r="A774" s="77">
        <v>60001000</v>
      </c>
      <c r="B774" s="11" t="s">
        <v>538</v>
      </c>
      <c r="C774" s="53" t="s">
        <v>981</v>
      </c>
      <c r="D774" s="10">
        <f t="shared" si="233"/>
        <v>139.16666666666669</v>
      </c>
      <c r="E774" s="100">
        <f>VLOOKUP(A774,[1]Лист1!$A$2:$O$1343,14,0)</f>
        <v>167</v>
      </c>
      <c r="F774" s="100">
        <f t="shared" si="238"/>
        <v>145</v>
      </c>
      <c r="G774" s="112">
        <f t="shared" si="235"/>
        <v>173.68</v>
      </c>
      <c r="H774" s="113"/>
      <c r="I774" s="114">
        <f t="shared" si="236"/>
        <v>174</v>
      </c>
      <c r="J774" s="115">
        <f t="shared" si="237"/>
        <v>4.1916167664670638</v>
      </c>
      <c r="K774" s="97">
        <v>145</v>
      </c>
      <c r="L774" s="98">
        <f t="shared" si="227"/>
        <v>174</v>
      </c>
      <c r="M774" s="5">
        <f t="shared" si="230"/>
        <v>4.1916167664670638</v>
      </c>
      <c r="N774" s="5">
        <f t="shared" si="231"/>
        <v>144.73333333333335</v>
      </c>
      <c r="S774" s="164">
        <f t="shared" si="228"/>
        <v>0</v>
      </c>
    </row>
    <row r="775" spans="1:19" s="4" customFormat="1" x14ac:dyDescent="0.25">
      <c r="A775" s="77">
        <v>60001001</v>
      </c>
      <c r="B775" s="11" t="s">
        <v>539</v>
      </c>
      <c r="C775" s="53" t="s">
        <v>981</v>
      </c>
      <c r="D775" s="10">
        <f t="shared" si="233"/>
        <v>139.16666666666669</v>
      </c>
      <c r="E775" s="100">
        <f>VLOOKUP(A775,[1]Лист1!$A$2:$O$1343,14,0)</f>
        <v>167</v>
      </c>
      <c r="F775" s="100">
        <f t="shared" si="238"/>
        <v>145</v>
      </c>
      <c r="G775" s="112">
        <f t="shared" si="235"/>
        <v>173.68</v>
      </c>
      <c r="H775" s="113"/>
      <c r="I775" s="114">
        <f t="shared" si="236"/>
        <v>174</v>
      </c>
      <c r="J775" s="115">
        <f t="shared" si="237"/>
        <v>4.1916167664670638</v>
      </c>
      <c r="K775" s="97">
        <v>145</v>
      </c>
      <c r="L775" s="98">
        <f t="shared" si="227"/>
        <v>174</v>
      </c>
      <c r="M775" s="5">
        <f t="shared" si="230"/>
        <v>4.1916167664670638</v>
      </c>
      <c r="N775" s="5">
        <f t="shared" si="231"/>
        <v>144.73333333333335</v>
      </c>
      <c r="S775" s="164">
        <f t="shared" si="228"/>
        <v>0</v>
      </c>
    </row>
    <row r="776" spans="1:19" s="4" customFormat="1" ht="33" x14ac:dyDescent="0.25">
      <c r="A776" s="77">
        <v>60000676</v>
      </c>
      <c r="B776" s="24" t="s">
        <v>540</v>
      </c>
      <c r="C776" s="53" t="s">
        <v>981</v>
      </c>
      <c r="D776" s="10">
        <f t="shared" si="233"/>
        <v>360</v>
      </c>
      <c r="E776" s="100">
        <f>VLOOKUP(A776,[1]Лист1!$A$2:$O$1343,14,0)</f>
        <v>432</v>
      </c>
      <c r="F776" s="100">
        <f t="shared" si="238"/>
        <v>375</v>
      </c>
      <c r="G776" s="112">
        <f t="shared" si="235"/>
        <v>449.28000000000003</v>
      </c>
      <c r="H776" s="113"/>
      <c r="I776" s="114">
        <f t="shared" si="236"/>
        <v>450</v>
      </c>
      <c r="J776" s="115">
        <f t="shared" si="237"/>
        <v>4.1666666666666714</v>
      </c>
      <c r="K776" s="97">
        <v>375</v>
      </c>
      <c r="L776" s="98">
        <f t="shared" si="227"/>
        <v>450</v>
      </c>
      <c r="M776" s="5">
        <f t="shared" si="230"/>
        <v>4.1666666666666714</v>
      </c>
      <c r="N776" s="5">
        <f t="shared" si="231"/>
        <v>374.40000000000003</v>
      </c>
      <c r="S776" s="164">
        <f t="shared" si="228"/>
        <v>0</v>
      </c>
    </row>
    <row r="777" spans="1:19" s="4" customFormat="1" ht="31.5" x14ac:dyDescent="0.25">
      <c r="A777" s="77">
        <v>60000677</v>
      </c>
      <c r="B777" s="24" t="s">
        <v>541</v>
      </c>
      <c r="C777" s="53" t="s">
        <v>981</v>
      </c>
      <c r="D777" s="10">
        <f t="shared" si="233"/>
        <v>401.66666666666669</v>
      </c>
      <c r="E777" s="100">
        <f>VLOOKUP(A777,[1]Лист1!$A$2:$O$1343,14,0)</f>
        <v>482</v>
      </c>
      <c r="F777" s="100">
        <f t="shared" si="238"/>
        <v>415</v>
      </c>
      <c r="G777" s="112">
        <f t="shared" si="235"/>
        <v>501.28000000000003</v>
      </c>
      <c r="H777" s="113"/>
      <c r="I777" s="114">
        <f t="shared" si="236"/>
        <v>498</v>
      </c>
      <c r="J777" s="115">
        <f t="shared" si="237"/>
        <v>3.3195020746888133</v>
      </c>
      <c r="K777" s="97">
        <v>415</v>
      </c>
      <c r="L777" s="98">
        <f t="shared" si="227"/>
        <v>498</v>
      </c>
      <c r="M777" s="5">
        <f t="shared" si="230"/>
        <v>3.3195020746888133</v>
      </c>
      <c r="N777" s="5">
        <f t="shared" si="231"/>
        <v>417.73333333333335</v>
      </c>
      <c r="S777" s="164">
        <f t="shared" si="228"/>
        <v>0</v>
      </c>
    </row>
    <row r="778" spans="1:19" s="4" customFormat="1" ht="31.5" x14ac:dyDescent="0.25">
      <c r="A778" s="77">
        <v>60000678</v>
      </c>
      <c r="B778" s="24" t="s">
        <v>542</v>
      </c>
      <c r="C778" s="53" t="s">
        <v>981</v>
      </c>
      <c r="D778" s="10">
        <f t="shared" si="233"/>
        <v>365</v>
      </c>
      <c r="E778" s="100">
        <f>VLOOKUP(A778,[1]Лист1!$A$2:$O$1343,14,0)</f>
        <v>438</v>
      </c>
      <c r="F778" s="100">
        <f t="shared" si="238"/>
        <v>380</v>
      </c>
      <c r="G778" s="112">
        <f t="shared" si="235"/>
        <v>455.52000000000004</v>
      </c>
      <c r="H778" s="113"/>
      <c r="I778" s="114">
        <f t="shared" si="236"/>
        <v>456</v>
      </c>
      <c r="J778" s="115">
        <f t="shared" si="237"/>
        <v>4.1095890410958873</v>
      </c>
      <c r="K778" s="97">
        <v>380</v>
      </c>
      <c r="L778" s="98">
        <f t="shared" si="227"/>
        <v>456</v>
      </c>
      <c r="M778" s="5">
        <f t="shared" si="230"/>
        <v>4.1095890410958873</v>
      </c>
      <c r="N778" s="5">
        <f t="shared" si="231"/>
        <v>379.6</v>
      </c>
      <c r="S778" s="164">
        <f t="shared" si="228"/>
        <v>0</v>
      </c>
    </row>
    <row r="779" spans="1:19" s="4" customFormat="1" x14ac:dyDescent="0.25">
      <c r="A779" s="77">
        <v>60000682</v>
      </c>
      <c r="B779" s="24" t="s">
        <v>543</v>
      </c>
      <c r="C779" s="53" t="s">
        <v>981</v>
      </c>
      <c r="D779" s="10">
        <f t="shared" si="233"/>
        <v>359.16666666666669</v>
      </c>
      <c r="E779" s="100">
        <f>VLOOKUP(A779,[1]Лист1!$A$2:$O$1343,14,0)</f>
        <v>431</v>
      </c>
      <c r="F779" s="100">
        <f t="shared" si="238"/>
        <v>370</v>
      </c>
      <c r="G779" s="112">
        <f t="shared" si="235"/>
        <v>448.24</v>
      </c>
      <c r="H779" s="113"/>
      <c r="I779" s="114">
        <f t="shared" si="236"/>
        <v>444</v>
      </c>
      <c r="J779" s="115">
        <f t="shared" si="237"/>
        <v>3.0162412993039283</v>
      </c>
      <c r="K779" s="97">
        <v>370</v>
      </c>
      <c r="L779" s="98">
        <f t="shared" si="227"/>
        <v>444</v>
      </c>
      <c r="M779" s="5">
        <f t="shared" si="230"/>
        <v>3.0162412993039283</v>
      </c>
      <c r="N779" s="5">
        <f t="shared" si="231"/>
        <v>373.53333333333336</v>
      </c>
      <c r="S779" s="164">
        <f t="shared" si="228"/>
        <v>0</v>
      </c>
    </row>
    <row r="780" spans="1:19" s="4" customFormat="1" ht="31.5" x14ac:dyDescent="0.25">
      <c r="A780" s="77">
        <v>60001002</v>
      </c>
      <c r="B780" s="11" t="s">
        <v>544</v>
      </c>
      <c r="C780" s="53" t="s">
        <v>981</v>
      </c>
      <c r="D780" s="10">
        <f t="shared" si="233"/>
        <v>132.5</v>
      </c>
      <c r="E780" s="100">
        <f>VLOOKUP(A780,[1]Лист1!$A$2:$O$1343,14,0)</f>
        <v>159</v>
      </c>
      <c r="F780" s="100">
        <v>140</v>
      </c>
      <c r="G780" s="112">
        <f t="shared" si="235"/>
        <v>165.36</v>
      </c>
      <c r="H780" s="113"/>
      <c r="I780" s="114">
        <f t="shared" si="236"/>
        <v>168</v>
      </c>
      <c r="J780" s="115">
        <f t="shared" si="237"/>
        <v>5.6603773584905639</v>
      </c>
      <c r="K780" s="97">
        <v>135</v>
      </c>
      <c r="L780" s="98">
        <f t="shared" si="227"/>
        <v>162</v>
      </c>
      <c r="M780" s="5">
        <f t="shared" si="230"/>
        <v>1.8867924528301927</v>
      </c>
      <c r="N780" s="5">
        <f t="shared" si="231"/>
        <v>137.80000000000001</v>
      </c>
      <c r="S780" s="164">
        <f t="shared" si="228"/>
        <v>0</v>
      </c>
    </row>
    <row r="781" spans="1:19" ht="33.75" customHeight="1" x14ac:dyDescent="0.25">
      <c r="A781" s="224" t="s">
        <v>1041</v>
      </c>
      <c r="B781" s="225"/>
      <c r="C781" s="225"/>
      <c r="D781" s="225"/>
      <c r="E781" s="225"/>
      <c r="F781" s="225"/>
      <c r="G781" s="225"/>
      <c r="H781" s="225"/>
      <c r="I781" s="226"/>
      <c r="J781" s="116"/>
      <c r="K781" s="97">
        <f t="shared" si="232"/>
        <v>0</v>
      </c>
      <c r="L781" s="98">
        <f t="shared" si="227"/>
        <v>0</v>
      </c>
      <c r="M781" s="5" t="e">
        <f t="shared" si="230"/>
        <v>#DIV/0!</v>
      </c>
      <c r="N781" s="5">
        <f t="shared" si="231"/>
        <v>0</v>
      </c>
      <c r="S781" s="164">
        <f t="shared" si="228"/>
        <v>0</v>
      </c>
    </row>
    <row r="782" spans="1:19" ht="42.75" x14ac:dyDescent="0.25">
      <c r="A782" s="77">
        <v>60000503</v>
      </c>
      <c r="B782" s="25" t="s">
        <v>545</v>
      </c>
      <c r="C782" s="61" t="s">
        <v>981</v>
      </c>
      <c r="D782" s="10">
        <f t="shared" ref="D782:D793" si="239">E782/1.2</f>
        <v>619.16666666666674</v>
      </c>
      <c r="E782" s="100">
        <f>VLOOKUP(A782,[1]Лист1!$A$2:$O$1343,14,0)</f>
        <v>743</v>
      </c>
      <c r="F782" s="100">
        <f t="shared" ref="F782:F793" si="240">K782</f>
        <v>645</v>
      </c>
      <c r="G782" s="112">
        <f t="shared" ref="G782:G793" si="241">E782*$H$11</f>
        <v>772.72</v>
      </c>
      <c r="H782" s="113"/>
      <c r="I782" s="114">
        <f t="shared" ref="I782:I793" si="242">F782*1.2</f>
        <v>774</v>
      </c>
      <c r="J782" s="115">
        <f t="shared" ref="J782:J793" si="243">I782/E782*100-100</f>
        <v>4.1722745625841071</v>
      </c>
      <c r="K782" s="97">
        <v>645</v>
      </c>
      <c r="L782" s="98">
        <f t="shared" si="227"/>
        <v>774</v>
      </c>
      <c r="M782" s="5">
        <f t="shared" si="230"/>
        <v>4.1722745625841071</v>
      </c>
      <c r="N782" s="5">
        <f t="shared" si="231"/>
        <v>643.93333333333339</v>
      </c>
      <c r="S782" s="164">
        <f t="shared" si="228"/>
        <v>0</v>
      </c>
    </row>
    <row r="783" spans="1:19" ht="42.75" x14ac:dyDescent="0.25">
      <c r="A783" s="77">
        <v>60000504</v>
      </c>
      <c r="B783" s="25" t="s">
        <v>546</v>
      </c>
      <c r="C783" s="61" t="s">
        <v>981</v>
      </c>
      <c r="D783" s="10">
        <f t="shared" si="239"/>
        <v>619.16666666666674</v>
      </c>
      <c r="E783" s="100">
        <f>VLOOKUP(A783,[1]Лист1!$A$2:$O$1343,14,0)</f>
        <v>743</v>
      </c>
      <c r="F783" s="100">
        <f t="shared" si="240"/>
        <v>645</v>
      </c>
      <c r="G783" s="112">
        <f t="shared" si="241"/>
        <v>772.72</v>
      </c>
      <c r="H783" s="113"/>
      <c r="I783" s="114">
        <f t="shared" si="242"/>
        <v>774</v>
      </c>
      <c r="J783" s="115">
        <f t="shared" si="243"/>
        <v>4.1722745625841071</v>
      </c>
      <c r="K783" s="97">
        <v>645</v>
      </c>
      <c r="L783" s="98">
        <f t="shared" si="227"/>
        <v>774</v>
      </c>
      <c r="M783" s="5">
        <f t="shared" si="230"/>
        <v>4.1722745625841071</v>
      </c>
      <c r="N783" s="5">
        <f t="shared" si="231"/>
        <v>643.93333333333339</v>
      </c>
      <c r="S783" s="164">
        <f t="shared" si="228"/>
        <v>0</v>
      </c>
    </row>
    <row r="784" spans="1:19" ht="47.25" x14ac:dyDescent="0.25">
      <c r="A784" s="77">
        <v>60000505</v>
      </c>
      <c r="B784" s="30" t="s">
        <v>547</v>
      </c>
      <c r="C784" s="61" t="s">
        <v>981</v>
      </c>
      <c r="D784" s="10">
        <f t="shared" si="239"/>
        <v>754.16666666666674</v>
      </c>
      <c r="E784" s="100">
        <f>VLOOKUP(A784,[1]Лист1!$A$2:$O$1343,14,0)</f>
        <v>905</v>
      </c>
      <c r="F784" s="100">
        <f t="shared" si="240"/>
        <v>785</v>
      </c>
      <c r="G784" s="112">
        <f t="shared" si="241"/>
        <v>941.2</v>
      </c>
      <c r="H784" s="113"/>
      <c r="I784" s="114">
        <f t="shared" si="242"/>
        <v>942</v>
      </c>
      <c r="J784" s="115">
        <f t="shared" si="243"/>
        <v>4.0883977900552537</v>
      </c>
      <c r="K784" s="97">
        <v>785</v>
      </c>
      <c r="L784" s="98">
        <f t="shared" si="227"/>
        <v>942</v>
      </c>
      <c r="M784" s="5">
        <f t="shared" si="230"/>
        <v>4.0883977900552537</v>
      </c>
      <c r="N784" s="5">
        <f t="shared" si="231"/>
        <v>784.33333333333348</v>
      </c>
      <c r="S784" s="164">
        <f t="shared" si="228"/>
        <v>0</v>
      </c>
    </row>
    <row r="785" spans="1:19" ht="47.25" x14ac:dyDescent="0.25">
      <c r="A785" s="78">
        <v>60000507</v>
      </c>
      <c r="B785" s="11" t="s">
        <v>973</v>
      </c>
      <c r="C785" s="54" t="s">
        <v>981</v>
      </c>
      <c r="D785" s="10">
        <f t="shared" si="239"/>
        <v>789.16666666666674</v>
      </c>
      <c r="E785" s="100">
        <f>VLOOKUP(A785,[1]Лист1!$A$2:$O$1343,14,0)</f>
        <v>947</v>
      </c>
      <c r="F785" s="100">
        <f t="shared" si="240"/>
        <v>820</v>
      </c>
      <c r="G785" s="112">
        <f t="shared" si="241"/>
        <v>984.88</v>
      </c>
      <c r="H785" s="113"/>
      <c r="I785" s="114">
        <f t="shared" si="242"/>
        <v>984</v>
      </c>
      <c r="J785" s="115">
        <f t="shared" si="243"/>
        <v>3.9070749736008565</v>
      </c>
      <c r="K785" s="97">
        <v>820</v>
      </c>
      <c r="L785" s="98">
        <f t="shared" si="227"/>
        <v>984</v>
      </c>
      <c r="M785" s="5">
        <f t="shared" si="230"/>
        <v>3.9070749736008565</v>
      </c>
      <c r="N785" s="5">
        <f t="shared" si="231"/>
        <v>820.73333333333346</v>
      </c>
      <c r="S785" s="164">
        <f t="shared" si="228"/>
        <v>0</v>
      </c>
    </row>
    <row r="786" spans="1:19" ht="47.25" x14ac:dyDescent="0.25">
      <c r="A786" s="78">
        <v>60000508</v>
      </c>
      <c r="B786" s="11" t="s">
        <v>974</v>
      </c>
      <c r="C786" s="54" t="s">
        <v>981</v>
      </c>
      <c r="D786" s="10">
        <f t="shared" si="239"/>
        <v>900.83333333333337</v>
      </c>
      <c r="E786" s="100">
        <f>VLOOKUP(A786,[1]Лист1!$A$2:$O$1343,14,0)</f>
        <v>1081</v>
      </c>
      <c r="F786" s="100">
        <f t="shared" si="240"/>
        <v>935</v>
      </c>
      <c r="G786" s="112">
        <f t="shared" si="241"/>
        <v>1124.24</v>
      </c>
      <c r="H786" s="113"/>
      <c r="I786" s="114">
        <f t="shared" si="242"/>
        <v>1122</v>
      </c>
      <c r="J786" s="115">
        <f t="shared" si="243"/>
        <v>3.7927844588344186</v>
      </c>
      <c r="K786" s="97">
        <v>935</v>
      </c>
      <c r="L786" s="98">
        <f t="shared" si="227"/>
        <v>1122</v>
      </c>
      <c r="M786" s="5">
        <f t="shared" si="230"/>
        <v>3.7927844588344186</v>
      </c>
      <c r="N786" s="5">
        <f t="shared" si="231"/>
        <v>936.86666666666679</v>
      </c>
      <c r="S786" s="164">
        <f t="shared" si="228"/>
        <v>0</v>
      </c>
    </row>
    <row r="787" spans="1:19" ht="47.25" x14ac:dyDescent="0.25">
      <c r="A787" s="78">
        <v>60000509</v>
      </c>
      <c r="B787" s="11" t="s">
        <v>548</v>
      </c>
      <c r="C787" s="61" t="s">
        <v>981</v>
      </c>
      <c r="D787" s="10">
        <f t="shared" si="239"/>
        <v>765.83333333333337</v>
      </c>
      <c r="E787" s="100">
        <f>VLOOKUP(A787,[1]Лист1!$A$2:$O$1343,14,0)</f>
        <v>919</v>
      </c>
      <c r="F787" s="100">
        <f t="shared" si="240"/>
        <v>795</v>
      </c>
      <c r="G787" s="112">
        <f t="shared" si="241"/>
        <v>955.76</v>
      </c>
      <c r="H787" s="113"/>
      <c r="I787" s="114">
        <f t="shared" si="242"/>
        <v>954</v>
      </c>
      <c r="J787" s="115">
        <f t="shared" si="243"/>
        <v>3.8084874863982634</v>
      </c>
      <c r="K787" s="97">
        <v>795</v>
      </c>
      <c r="L787" s="98">
        <f t="shared" si="227"/>
        <v>954</v>
      </c>
      <c r="M787" s="5">
        <f t="shared" si="230"/>
        <v>3.8084874863982634</v>
      </c>
      <c r="N787" s="5">
        <f t="shared" si="231"/>
        <v>796.4666666666667</v>
      </c>
      <c r="S787" s="164">
        <f t="shared" si="228"/>
        <v>0</v>
      </c>
    </row>
    <row r="788" spans="1:19" ht="47.25" x14ac:dyDescent="0.25">
      <c r="A788" s="78">
        <v>60000510</v>
      </c>
      <c r="B788" s="11" t="s">
        <v>549</v>
      </c>
      <c r="C788" s="61" t="s">
        <v>981</v>
      </c>
      <c r="D788" s="10">
        <f t="shared" si="239"/>
        <v>789.16666666666674</v>
      </c>
      <c r="E788" s="100">
        <f>VLOOKUP(A788,[1]Лист1!$A$2:$O$1343,14,0)</f>
        <v>947</v>
      </c>
      <c r="F788" s="100">
        <f t="shared" si="240"/>
        <v>820</v>
      </c>
      <c r="G788" s="112">
        <f t="shared" si="241"/>
        <v>984.88</v>
      </c>
      <c r="H788" s="113"/>
      <c r="I788" s="114">
        <f t="shared" si="242"/>
        <v>984</v>
      </c>
      <c r="J788" s="115">
        <f t="shared" si="243"/>
        <v>3.9070749736008565</v>
      </c>
      <c r="K788" s="97">
        <v>820</v>
      </c>
      <c r="L788" s="98">
        <f t="shared" si="227"/>
        <v>984</v>
      </c>
      <c r="M788" s="5">
        <f t="shared" si="230"/>
        <v>3.9070749736008565</v>
      </c>
      <c r="N788" s="5">
        <f t="shared" si="231"/>
        <v>820.73333333333346</v>
      </c>
      <c r="S788" s="164">
        <f t="shared" si="228"/>
        <v>0</v>
      </c>
    </row>
    <row r="789" spans="1:19" ht="47.25" x14ac:dyDescent="0.25">
      <c r="A789" s="77">
        <v>60000512</v>
      </c>
      <c r="B789" s="30" t="s">
        <v>550</v>
      </c>
      <c r="C789" s="61" t="s">
        <v>981</v>
      </c>
      <c r="D789" s="10">
        <f t="shared" si="239"/>
        <v>900.83333333333337</v>
      </c>
      <c r="E789" s="100">
        <f>VLOOKUP(A789,[1]Лист1!$A$2:$O$1343,14,0)</f>
        <v>1081</v>
      </c>
      <c r="F789" s="100">
        <f t="shared" si="240"/>
        <v>935</v>
      </c>
      <c r="G789" s="112">
        <f t="shared" si="241"/>
        <v>1124.24</v>
      </c>
      <c r="H789" s="113"/>
      <c r="I789" s="114">
        <f t="shared" si="242"/>
        <v>1122</v>
      </c>
      <c r="J789" s="115">
        <f t="shared" si="243"/>
        <v>3.7927844588344186</v>
      </c>
      <c r="K789" s="97">
        <v>935</v>
      </c>
      <c r="L789" s="98">
        <f t="shared" si="227"/>
        <v>1122</v>
      </c>
      <c r="M789" s="5">
        <f t="shared" si="230"/>
        <v>3.7927844588344186</v>
      </c>
      <c r="N789" s="5">
        <f t="shared" si="231"/>
        <v>936.86666666666679</v>
      </c>
      <c r="S789" s="164">
        <f t="shared" si="228"/>
        <v>0</v>
      </c>
    </row>
    <row r="790" spans="1:19" ht="63" x14ac:dyDescent="0.25">
      <c r="A790" s="77">
        <v>60000665</v>
      </c>
      <c r="B790" s="30" t="s">
        <v>551</v>
      </c>
      <c r="C790" s="54" t="s">
        <v>981</v>
      </c>
      <c r="D790" s="10">
        <f t="shared" si="239"/>
        <v>1466.6666666666667</v>
      </c>
      <c r="E790" s="100">
        <f>VLOOKUP(A790,[1]Лист1!$A$2:$O$1343,14,0)</f>
        <v>1760</v>
      </c>
      <c r="F790" s="100">
        <f t="shared" si="240"/>
        <v>1525</v>
      </c>
      <c r="G790" s="112">
        <f t="shared" si="241"/>
        <v>1830.4</v>
      </c>
      <c r="H790" s="113"/>
      <c r="I790" s="114">
        <f t="shared" si="242"/>
        <v>1830</v>
      </c>
      <c r="J790" s="115">
        <f t="shared" si="243"/>
        <v>3.9772727272727337</v>
      </c>
      <c r="K790" s="97">
        <v>1525</v>
      </c>
      <c r="L790" s="98">
        <f t="shared" ref="L790:L852" si="244">K790*1.2</f>
        <v>1830</v>
      </c>
      <c r="M790" s="5">
        <f t="shared" si="230"/>
        <v>3.9772727272727337</v>
      </c>
      <c r="N790" s="5">
        <f t="shared" si="231"/>
        <v>1525.3333333333335</v>
      </c>
      <c r="S790" s="164">
        <f t="shared" ref="S790:S853" si="245">(ROUND(F790,2)*1.2)-ROUND(I790,2)</f>
        <v>0</v>
      </c>
    </row>
    <row r="791" spans="1:19" ht="63" x14ac:dyDescent="0.25">
      <c r="A791" s="77">
        <v>60000666</v>
      </c>
      <c r="B791" s="30" t="s">
        <v>552</v>
      </c>
      <c r="C791" s="61" t="s">
        <v>981</v>
      </c>
      <c r="D791" s="10">
        <f t="shared" si="239"/>
        <v>1466.6666666666667</v>
      </c>
      <c r="E791" s="100">
        <f>VLOOKUP(A791,[1]Лист1!$A$2:$O$1343,14,0)</f>
        <v>1760</v>
      </c>
      <c r="F791" s="100">
        <f t="shared" si="240"/>
        <v>1525</v>
      </c>
      <c r="G791" s="112">
        <f t="shared" si="241"/>
        <v>1830.4</v>
      </c>
      <c r="H791" s="113"/>
      <c r="I791" s="114">
        <f t="shared" si="242"/>
        <v>1830</v>
      </c>
      <c r="J791" s="115">
        <f t="shared" si="243"/>
        <v>3.9772727272727337</v>
      </c>
      <c r="K791" s="97">
        <v>1525</v>
      </c>
      <c r="L791" s="98">
        <f t="shared" si="244"/>
        <v>1830</v>
      </c>
      <c r="M791" s="5">
        <f t="shared" si="230"/>
        <v>3.9772727272727337</v>
      </c>
      <c r="N791" s="5">
        <f t="shared" si="231"/>
        <v>1525.3333333333335</v>
      </c>
      <c r="S791" s="164">
        <f t="shared" si="245"/>
        <v>0</v>
      </c>
    </row>
    <row r="792" spans="1:19" ht="63" x14ac:dyDescent="0.25">
      <c r="A792" s="77">
        <v>60000667</v>
      </c>
      <c r="B792" s="30" t="s">
        <v>553</v>
      </c>
      <c r="C792" s="61" t="s">
        <v>981</v>
      </c>
      <c r="D792" s="10">
        <f t="shared" si="239"/>
        <v>1339.1666666666667</v>
      </c>
      <c r="E792" s="100">
        <f>VLOOKUP(A792,[1]Лист1!$A$2:$O$1343,14,0)</f>
        <v>1607</v>
      </c>
      <c r="F792" s="100">
        <f t="shared" si="240"/>
        <v>1390</v>
      </c>
      <c r="G792" s="112">
        <f t="shared" si="241"/>
        <v>1671.28</v>
      </c>
      <c r="H792" s="113"/>
      <c r="I792" s="114">
        <f t="shared" si="242"/>
        <v>1668</v>
      </c>
      <c r="J792" s="115">
        <f t="shared" si="243"/>
        <v>3.7958929682638427</v>
      </c>
      <c r="K792" s="97">
        <v>1390</v>
      </c>
      <c r="L792" s="98">
        <f t="shared" si="244"/>
        <v>1668</v>
      </c>
      <c r="M792" s="5">
        <f t="shared" si="230"/>
        <v>3.7958929682638427</v>
      </c>
      <c r="N792" s="5">
        <f t="shared" si="231"/>
        <v>1392.7333333333333</v>
      </c>
      <c r="S792" s="164">
        <f t="shared" si="245"/>
        <v>0</v>
      </c>
    </row>
    <row r="793" spans="1:19" ht="63" x14ac:dyDescent="0.25">
      <c r="A793" s="77">
        <v>60000668</v>
      </c>
      <c r="B793" s="30" t="s">
        <v>554</v>
      </c>
      <c r="C793" s="61" t="s">
        <v>981</v>
      </c>
      <c r="D793" s="10">
        <f t="shared" si="239"/>
        <v>1128.3333333333335</v>
      </c>
      <c r="E793" s="100">
        <f>VLOOKUP(A793,[1]Лист1!$A$2:$O$1343,14,0)</f>
        <v>1354</v>
      </c>
      <c r="F793" s="100">
        <f t="shared" si="240"/>
        <v>1170</v>
      </c>
      <c r="G793" s="112">
        <f t="shared" si="241"/>
        <v>1408.16</v>
      </c>
      <c r="H793" s="113"/>
      <c r="I793" s="114">
        <f t="shared" si="242"/>
        <v>1404</v>
      </c>
      <c r="J793" s="115">
        <f t="shared" si="243"/>
        <v>3.6927621861152033</v>
      </c>
      <c r="K793" s="97">
        <v>1170</v>
      </c>
      <c r="L793" s="98">
        <f t="shared" si="244"/>
        <v>1404</v>
      </c>
      <c r="M793" s="5">
        <f t="shared" si="230"/>
        <v>3.6927621861152033</v>
      </c>
      <c r="N793" s="5">
        <f t="shared" si="231"/>
        <v>1173.4666666666669</v>
      </c>
      <c r="S793" s="164">
        <f t="shared" si="245"/>
        <v>0</v>
      </c>
    </row>
    <row r="794" spans="1:19" ht="15.75" customHeight="1" x14ac:dyDescent="0.25">
      <c r="A794" s="224" t="s">
        <v>1042</v>
      </c>
      <c r="B794" s="225"/>
      <c r="C794" s="225"/>
      <c r="D794" s="225"/>
      <c r="E794" s="225"/>
      <c r="F794" s="225"/>
      <c r="G794" s="225"/>
      <c r="H794" s="225"/>
      <c r="I794" s="226"/>
      <c r="J794" s="116"/>
      <c r="K794" s="97">
        <f t="shared" ref="K794:K824" si="246">F794</f>
        <v>0</v>
      </c>
      <c r="L794" s="98">
        <f t="shared" si="244"/>
        <v>0</v>
      </c>
      <c r="M794" s="5" t="e">
        <f t="shared" si="230"/>
        <v>#DIV/0!</v>
      </c>
      <c r="N794" s="5">
        <f t="shared" si="231"/>
        <v>0</v>
      </c>
      <c r="S794" s="164">
        <f t="shared" si="245"/>
        <v>0</v>
      </c>
    </row>
    <row r="795" spans="1:19" x14ac:dyDescent="0.25">
      <c r="A795" s="77">
        <v>60000518</v>
      </c>
      <c r="B795" s="30" t="s">
        <v>555</v>
      </c>
      <c r="C795" s="61" t="s">
        <v>981</v>
      </c>
      <c r="D795" s="10">
        <f t="shared" ref="D795:D817" si="247">E795/1.2</f>
        <v>733.33333333333337</v>
      </c>
      <c r="E795" s="100">
        <f>VLOOKUP(A795,[1]Лист1!$A$2:$O$1343,14,0)</f>
        <v>880</v>
      </c>
      <c r="F795" s="100">
        <f t="shared" ref="F795:F817" si="248">K795</f>
        <v>760</v>
      </c>
      <c r="G795" s="112">
        <f t="shared" ref="G795:G817" si="249">E795*$H$11</f>
        <v>915.2</v>
      </c>
      <c r="H795" s="113"/>
      <c r="I795" s="114">
        <f t="shared" ref="I795:I817" si="250">F795*1.2</f>
        <v>912</v>
      </c>
      <c r="J795" s="115">
        <f t="shared" ref="J795:J817" si="251">I795/E795*100-100</f>
        <v>3.6363636363636402</v>
      </c>
      <c r="K795" s="97">
        <v>760</v>
      </c>
      <c r="L795" s="98">
        <f t="shared" si="244"/>
        <v>912</v>
      </c>
      <c r="M795" s="5">
        <f t="shared" si="230"/>
        <v>3.6363636363636402</v>
      </c>
      <c r="N795" s="5">
        <f t="shared" si="231"/>
        <v>762.66666666666674</v>
      </c>
      <c r="S795" s="164">
        <f t="shared" si="245"/>
        <v>0</v>
      </c>
    </row>
    <row r="796" spans="1:19" x14ac:dyDescent="0.25">
      <c r="A796" s="77">
        <v>60000519</v>
      </c>
      <c r="B796" s="30" t="s">
        <v>556</v>
      </c>
      <c r="C796" s="61" t="s">
        <v>981</v>
      </c>
      <c r="D796" s="10">
        <f t="shared" si="247"/>
        <v>733.33333333333337</v>
      </c>
      <c r="E796" s="100">
        <f>VLOOKUP(A796,[1]Лист1!$A$2:$O$1343,14,0)</f>
        <v>880</v>
      </c>
      <c r="F796" s="100">
        <f t="shared" si="248"/>
        <v>760</v>
      </c>
      <c r="G796" s="112">
        <f t="shared" si="249"/>
        <v>915.2</v>
      </c>
      <c r="H796" s="113"/>
      <c r="I796" s="114">
        <f t="shared" si="250"/>
        <v>912</v>
      </c>
      <c r="J796" s="115">
        <f t="shared" si="251"/>
        <v>3.6363636363636402</v>
      </c>
      <c r="K796" s="97">
        <v>760</v>
      </c>
      <c r="L796" s="98">
        <f t="shared" si="244"/>
        <v>912</v>
      </c>
      <c r="M796" s="5">
        <f t="shared" ref="M796:M859" si="252">L796/E796*100-100</f>
        <v>3.6363636363636402</v>
      </c>
      <c r="N796" s="5">
        <f t="shared" ref="N796:N859" si="253">D796*1.04</f>
        <v>762.66666666666674</v>
      </c>
      <c r="S796" s="164">
        <f t="shared" si="245"/>
        <v>0</v>
      </c>
    </row>
    <row r="797" spans="1:19" x14ac:dyDescent="0.25">
      <c r="A797" s="77">
        <v>60000520</v>
      </c>
      <c r="B797" s="30" t="s">
        <v>557</v>
      </c>
      <c r="C797" s="61" t="s">
        <v>981</v>
      </c>
      <c r="D797" s="10">
        <f t="shared" si="247"/>
        <v>733.33333333333337</v>
      </c>
      <c r="E797" s="100">
        <f>VLOOKUP(A797,[1]Лист1!$A$2:$O$1343,14,0)</f>
        <v>880</v>
      </c>
      <c r="F797" s="100">
        <f t="shared" si="248"/>
        <v>760</v>
      </c>
      <c r="G797" s="112">
        <f t="shared" si="249"/>
        <v>915.2</v>
      </c>
      <c r="H797" s="113"/>
      <c r="I797" s="114">
        <f t="shared" si="250"/>
        <v>912</v>
      </c>
      <c r="J797" s="115">
        <f t="shared" si="251"/>
        <v>3.6363636363636402</v>
      </c>
      <c r="K797" s="97">
        <v>760</v>
      </c>
      <c r="L797" s="98">
        <f t="shared" si="244"/>
        <v>912</v>
      </c>
      <c r="M797" s="5">
        <f t="shared" si="252"/>
        <v>3.6363636363636402</v>
      </c>
      <c r="N797" s="5">
        <f t="shared" si="253"/>
        <v>762.66666666666674</v>
      </c>
      <c r="S797" s="164">
        <f t="shared" si="245"/>
        <v>0</v>
      </c>
    </row>
    <row r="798" spans="1:19" x14ac:dyDescent="0.25">
      <c r="A798" s="77">
        <v>60000521</v>
      </c>
      <c r="B798" s="30" t="s">
        <v>558</v>
      </c>
      <c r="C798" s="61" t="s">
        <v>981</v>
      </c>
      <c r="D798" s="10">
        <f t="shared" si="247"/>
        <v>733.33333333333337</v>
      </c>
      <c r="E798" s="100">
        <f>VLOOKUP(A798,[1]Лист1!$A$2:$O$1343,14,0)</f>
        <v>880</v>
      </c>
      <c r="F798" s="100">
        <f t="shared" si="248"/>
        <v>760</v>
      </c>
      <c r="G798" s="112">
        <f t="shared" si="249"/>
        <v>915.2</v>
      </c>
      <c r="H798" s="113"/>
      <c r="I798" s="114">
        <f t="shared" si="250"/>
        <v>912</v>
      </c>
      <c r="J798" s="115">
        <f t="shared" si="251"/>
        <v>3.6363636363636402</v>
      </c>
      <c r="K798" s="97">
        <v>760</v>
      </c>
      <c r="L798" s="98">
        <f t="shared" si="244"/>
        <v>912</v>
      </c>
      <c r="M798" s="5">
        <f t="shared" si="252"/>
        <v>3.6363636363636402</v>
      </c>
      <c r="N798" s="5">
        <f t="shared" si="253"/>
        <v>762.66666666666674</v>
      </c>
      <c r="S798" s="164">
        <f t="shared" si="245"/>
        <v>0</v>
      </c>
    </row>
    <row r="799" spans="1:19" x14ac:dyDescent="0.25">
      <c r="A799" s="77">
        <v>60000522</v>
      </c>
      <c r="B799" s="30" t="s">
        <v>559</v>
      </c>
      <c r="C799" s="61" t="s">
        <v>981</v>
      </c>
      <c r="D799" s="10">
        <f t="shared" si="247"/>
        <v>733.33333333333337</v>
      </c>
      <c r="E799" s="100">
        <f>VLOOKUP(A799,[1]Лист1!$A$2:$O$1343,14,0)</f>
        <v>880</v>
      </c>
      <c r="F799" s="100">
        <f t="shared" si="248"/>
        <v>760</v>
      </c>
      <c r="G799" s="112">
        <f t="shared" si="249"/>
        <v>915.2</v>
      </c>
      <c r="H799" s="113"/>
      <c r="I799" s="114">
        <f t="shared" si="250"/>
        <v>912</v>
      </c>
      <c r="J799" s="115">
        <f t="shared" si="251"/>
        <v>3.6363636363636402</v>
      </c>
      <c r="K799" s="97">
        <v>760</v>
      </c>
      <c r="L799" s="98">
        <f t="shared" si="244"/>
        <v>912</v>
      </c>
      <c r="M799" s="5">
        <f t="shared" si="252"/>
        <v>3.6363636363636402</v>
      </c>
      <c r="N799" s="5">
        <f t="shared" si="253"/>
        <v>762.66666666666674</v>
      </c>
      <c r="S799" s="164">
        <f t="shared" si="245"/>
        <v>0</v>
      </c>
    </row>
    <row r="800" spans="1:19" ht="31.5" x14ac:dyDescent="0.25">
      <c r="A800" s="77">
        <v>60000523</v>
      </c>
      <c r="B800" s="30" t="s">
        <v>560</v>
      </c>
      <c r="C800" s="61" t="s">
        <v>981</v>
      </c>
      <c r="D800" s="10">
        <f t="shared" si="247"/>
        <v>891.66666666666674</v>
      </c>
      <c r="E800" s="100">
        <f>VLOOKUP(A800,[1]Лист1!$A$2:$O$1343,14,0)</f>
        <v>1070</v>
      </c>
      <c r="F800" s="100">
        <f t="shared" si="248"/>
        <v>925</v>
      </c>
      <c r="G800" s="112">
        <f t="shared" si="249"/>
        <v>1112.8</v>
      </c>
      <c r="H800" s="113"/>
      <c r="I800" s="114">
        <f t="shared" si="250"/>
        <v>1110</v>
      </c>
      <c r="J800" s="115">
        <f t="shared" si="251"/>
        <v>3.7383177570093409</v>
      </c>
      <c r="K800" s="97">
        <v>925</v>
      </c>
      <c r="L800" s="98">
        <f t="shared" si="244"/>
        <v>1110</v>
      </c>
      <c r="M800" s="5">
        <f t="shared" si="252"/>
        <v>3.7383177570093409</v>
      </c>
      <c r="N800" s="5">
        <f t="shared" si="253"/>
        <v>927.33333333333348</v>
      </c>
      <c r="S800" s="164">
        <f t="shared" si="245"/>
        <v>0</v>
      </c>
    </row>
    <row r="801" spans="1:19" ht="31.5" x14ac:dyDescent="0.25">
      <c r="A801" s="77">
        <v>60000524</v>
      </c>
      <c r="B801" s="30" t="s">
        <v>561</v>
      </c>
      <c r="C801" s="61" t="s">
        <v>981</v>
      </c>
      <c r="D801" s="10">
        <f t="shared" si="247"/>
        <v>521.66666666666674</v>
      </c>
      <c r="E801" s="100">
        <f>VLOOKUP(A801,[1]Лист1!$A$2:$O$1343,14,0)</f>
        <v>626</v>
      </c>
      <c r="F801" s="100">
        <f t="shared" si="248"/>
        <v>540</v>
      </c>
      <c r="G801" s="112">
        <f t="shared" si="249"/>
        <v>651.04000000000008</v>
      </c>
      <c r="H801" s="113"/>
      <c r="I801" s="114">
        <f t="shared" si="250"/>
        <v>648</v>
      </c>
      <c r="J801" s="115">
        <f t="shared" si="251"/>
        <v>3.5143769968050975</v>
      </c>
      <c r="K801" s="97">
        <v>540</v>
      </c>
      <c r="L801" s="98">
        <f t="shared" si="244"/>
        <v>648</v>
      </c>
      <c r="M801" s="5">
        <f t="shared" si="252"/>
        <v>3.5143769968050975</v>
      </c>
      <c r="N801" s="5">
        <f t="shared" si="253"/>
        <v>542.53333333333342</v>
      </c>
      <c r="S801" s="164">
        <f t="shared" si="245"/>
        <v>0</v>
      </c>
    </row>
    <row r="802" spans="1:19" ht="31.5" x14ac:dyDescent="0.25">
      <c r="A802" s="77">
        <v>60000525</v>
      </c>
      <c r="B802" s="30" t="s">
        <v>562</v>
      </c>
      <c r="C802" s="61" t="s">
        <v>981</v>
      </c>
      <c r="D802" s="10">
        <f t="shared" si="247"/>
        <v>833.33333333333337</v>
      </c>
      <c r="E802" s="100">
        <f>VLOOKUP(A802,[1]Лист1!$A$2:$O$1343,14,0)</f>
        <v>1000</v>
      </c>
      <c r="F802" s="100">
        <f t="shared" si="248"/>
        <v>865</v>
      </c>
      <c r="G802" s="112">
        <f t="shared" si="249"/>
        <v>1040</v>
      </c>
      <c r="H802" s="113"/>
      <c r="I802" s="114">
        <f t="shared" si="250"/>
        <v>1038</v>
      </c>
      <c r="J802" s="115">
        <f t="shared" si="251"/>
        <v>3.7999999999999972</v>
      </c>
      <c r="K802" s="97">
        <v>865</v>
      </c>
      <c r="L802" s="98">
        <f t="shared" si="244"/>
        <v>1038</v>
      </c>
      <c r="M802" s="5">
        <f t="shared" si="252"/>
        <v>3.7999999999999972</v>
      </c>
      <c r="N802" s="5">
        <f t="shared" si="253"/>
        <v>866.66666666666674</v>
      </c>
      <c r="S802" s="164">
        <f t="shared" si="245"/>
        <v>0</v>
      </c>
    </row>
    <row r="803" spans="1:19" s="14" customFormat="1" x14ac:dyDescent="0.25">
      <c r="A803" s="78">
        <v>60000527</v>
      </c>
      <c r="B803" s="11" t="s">
        <v>563</v>
      </c>
      <c r="C803" s="54" t="s">
        <v>981</v>
      </c>
      <c r="D803" s="10">
        <f t="shared" si="247"/>
        <v>850</v>
      </c>
      <c r="E803" s="100">
        <f>VLOOKUP(A803,[1]Лист1!$A$2:$O$1343,14,0)</f>
        <v>1020</v>
      </c>
      <c r="F803" s="100">
        <f t="shared" si="248"/>
        <v>885</v>
      </c>
      <c r="G803" s="112">
        <f t="shared" si="249"/>
        <v>1060.8</v>
      </c>
      <c r="H803" s="113"/>
      <c r="I803" s="114">
        <f t="shared" si="250"/>
        <v>1062</v>
      </c>
      <c r="J803" s="115">
        <f t="shared" si="251"/>
        <v>4.1176470588235361</v>
      </c>
      <c r="K803" s="97">
        <v>885</v>
      </c>
      <c r="L803" s="98">
        <f t="shared" si="244"/>
        <v>1062</v>
      </c>
      <c r="M803" s="5">
        <f t="shared" si="252"/>
        <v>4.1176470588235361</v>
      </c>
      <c r="N803" s="5">
        <f t="shared" si="253"/>
        <v>884</v>
      </c>
      <c r="S803" s="164">
        <f t="shared" si="245"/>
        <v>0</v>
      </c>
    </row>
    <row r="804" spans="1:19" s="14" customFormat="1" x14ac:dyDescent="0.25">
      <c r="A804" s="78">
        <v>60000664</v>
      </c>
      <c r="B804" s="11" t="s">
        <v>564</v>
      </c>
      <c r="C804" s="54" t="s">
        <v>981</v>
      </c>
      <c r="D804" s="10">
        <f t="shared" si="247"/>
        <v>237.5</v>
      </c>
      <c r="E804" s="100">
        <f>VLOOKUP(A804,[1]Лист1!$A$2:$O$1343,14,0)</f>
        <v>285</v>
      </c>
      <c r="F804" s="100">
        <f t="shared" si="248"/>
        <v>245</v>
      </c>
      <c r="G804" s="112">
        <f t="shared" si="249"/>
        <v>296.40000000000003</v>
      </c>
      <c r="H804" s="113"/>
      <c r="I804" s="114">
        <f t="shared" si="250"/>
        <v>294</v>
      </c>
      <c r="J804" s="115">
        <f t="shared" si="251"/>
        <v>3.1578947368421098</v>
      </c>
      <c r="K804" s="97">
        <v>245</v>
      </c>
      <c r="L804" s="98">
        <f t="shared" si="244"/>
        <v>294</v>
      </c>
      <c r="M804" s="5">
        <f t="shared" si="252"/>
        <v>3.1578947368421098</v>
      </c>
      <c r="N804" s="5">
        <f t="shared" si="253"/>
        <v>247</v>
      </c>
      <c r="S804" s="164">
        <f t="shared" si="245"/>
        <v>0</v>
      </c>
    </row>
    <row r="805" spans="1:19" s="14" customFormat="1" x14ac:dyDescent="0.25">
      <c r="A805" s="80">
        <v>60000116</v>
      </c>
      <c r="B805" s="11" t="s">
        <v>565</v>
      </c>
      <c r="C805" s="11" t="s">
        <v>981</v>
      </c>
      <c r="D805" s="10">
        <f t="shared" si="247"/>
        <v>1216.6666666666667</v>
      </c>
      <c r="E805" s="100">
        <f>VLOOKUP(A805,[1]Лист1!$A$2:$O$1343,14,0)</f>
        <v>1460</v>
      </c>
      <c r="F805" s="100">
        <f t="shared" si="248"/>
        <v>1265</v>
      </c>
      <c r="G805" s="112">
        <f t="shared" si="249"/>
        <v>1518.4</v>
      </c>
      <c r="H805" s="113"/>
      <c r="I805" s="114">
        <f t="shared" si="250"/>
        <v>1518</v>
      </c>
      <c r="J805" s="115">
        <f t="shared" si="251"/>
        <v>3.972602739726014</v>
      </c>
      <c r="K805" s="97">
        <v>1265</v>
      </c>
      <c r="L805" s="98">
        <f t="shared" si="244"/>
        <v>1518</v>
      </c>
      <c r="M805" s="5">
        <f t="shared" si="252"/>
        <v>3.972602739726014</v>
      </c>
      <c r="N805" s="5">
        <f t="shared" si="253"/>
        <v>1265.3333333333335</v>
      </c>
      <c r="S805" s="164">
        <f t="shared" si="245"/>
        <v>0</v>
      </c>
    </row>
    <row r="806" spans="1:19" s="14" customFormat="1" x14ac:dyDescent="0.25">
      <c r="A806" s="80">
        <v>60000117</v>
      </c>
      <c r="B806" s="11" t="s">
        <v>566</v>
      </c>
      <c r="C806" s="11" t="s">
        <v>981</v>
      </c>
      <c r="D806" s="10">
        <f t="shared" si="247"/>
        <v>1220.8333333333335</v>
      </c>
      <c r="E806" s="100">
        <f>VLOOKUP(A806,[1]Лист1!$A$2:$O$1343,14,0)</f>
        <v>1465</v>
      </c>
      <c r="F806" s="100">
        <f t="shared" si="248"/>
        <v>1270</v>
      </c>
      <c r="G806" s="112">
        <f t="shared" si="249"/>
        <v>1523.6000000000001</v>
      </c>
      <c r="H806" s="113"/>
      <c r="I806" s="114">
        <f t="shared" si="250"/>
        <v>1524</v>
      </c>
      <c r="J806" s="115">
        <f t="shared" si="251"/>
        <v>4.0273037542662138</v>
      </c>
      <c r="K806" s="97">
        <v>1270</v>
      </c>
      <c r="L806" s="98">
        <f t="shared" si="244"/>
        <v>1524</v>
      </c>
      <c r="M806" s="5">
        <f t="shared" si="252"/>
        <v>4.0273037542662138</v>
      </c>
      <c r="N806" s="5">
        <f t="shared" si="253"/>
        <v>1269.666666666667</v>
      </c>
      <c r="S806" s="164">
        <f t="shared" si="245"/>
        <v>0</v>
      </c>
    </row>
    <row r="807" spans="1:19" s="14" customFormat="1" x14ac:dyDescent="0.25">
      <c r="A807" s="80">
        <v>60000118</v>
      </c>
      <c r="B807" s="11" t="s">
        <v>567</v>
      </c>
      <c r="C807" s="11" t="s">
        <v>981</v>
      </c>
      <c r="D807" s="10">
        <f t="shared" si="247"/>
        <v>1220.8333333333335</v>
      </c>
      <c r="E807" s="100">
        <f>VLOOKUP(A807,[1]Лист1!$A$2:$O$1343,14,0)</f>
        <v>1465</v>
      </c>
      <c r="F807" s="100">
        <f t="shared" si="248"/>
        <v>1270</v>
      </c>
      <c r="G807" s="112">
        <f t="shared" si="249"/>
        <v>1523.6000000000001</v>
      </c>
      <c r="H807" s="113"/>
      <c r="I807" s="114">
        <f t="shared" si="250"/>
        <v>1524</v>
      </c>
      <c r="J807" s="115">
        <f t="shared" si="251"/>
        <v>4.0273037542662138</v>
      </c>
      <c r="K807" s="97">
        <v>1270</v>
      </c>
      <c r="L807" s="98">
        <f t="shared" si="244"/>
        <v>1524</v>
      </c>
      <c r="M807" s="5">
        <f t="shared" si="252"/>
        <v>4.0273037542662138</v>
      </c>
      <c r="N807" s="5">
        <f t="shared" si="253"/>
        <v>1269.666666666667</v>
      </c>
      <c r="S807" s="164">
        <f t="shared" si="245"/>
        <v>0</v>
      </c>
    </row>
    <row r="808" spans="1:19" s="14" customFormat="1" x14ac:dyDescent="0.25">
      <c r="A808" s="80">
        <v>60000119</v>
      </c>
      <c r="B808" s="11" t="s">
        <v>568</v>
      </c>
      <c r="C808" s="11" t="s">
        <v>981</v>
      </c>
      <c r="D808" s="10">
        <f t="shared" si="247"/>
        <v>1216.6666666666667</v>
      </c>
      <c r="E808" s="100">
        <f>VLOOKUP(A808,[1]Лист1!$A$2:$O$1343,14,0)</f>
        <v>1460</v>
      </c>
      <c r="F808" s="100">
        <f t="shared" si="248"/>
        <v>1265</v>
      </c>
      <c r="G808" s="112">
        <f t="shared" si="249"/>
        <v>1518.4</v>
      </c>
      <c r="H808" s="113"/>
      <c r="I808" s="114">
        <f t="shared" si="250"/>
        <v>1518</v>
      </c>
      <c r="J808" s="115">
        <f t="shared" si="251"/>
        <v>3.972602739726014</v>
      </c>
      <c r="K808" s="97">
        <v>1265</v>
      </c>
      <c r="L808" s="98">
        <f t="shared" si="244"/>
        <v>1518</v>
      </c>
      <c r="M808" s="5">
        <f t="shared" si="252"/>
        <v>3.972602739726014</v>
      </c>
      <c r="N808" s="5">
        <f t="shared" si="253"/>
        <v>1265.3333333333335</v>
      </c>
      <c r="S808" s="164">
        <f t="shared" si="245"/>
        <v>0</v>
      </c>
    </row>
    <row r="809" spans="1:19" s="14" customFormat="1" x14ac:dyDescent="0.25">
      <c r="A809" s="80">
        <v>60000120</v>
      </c>
      <c r="B809" s="11" t="s">
        <v>569</v>
      </c>
      <c r="C809" s="11" t="s">
        <v>981</v>
      </c>
      <c r="D809" s="10">
        <f t="shared" si="247"/>
        <v>1216.6666666666667</v>
      </c>
      <c r="E809" s="100">
        <f>VLOOKUP(A809,[1]Лист1!$A$2:$O$1343,14,0)</f>
        <v>1460</v>
      </c>
      <c r="F809" s="100">
        <f t="shared" si="248"/>
        <v>1265</v>
      </c>
      <c r="G809" s="112">
        <f t="shared" si="249"/>
        <v>1518.4</v>
      </c>
      <c r="H809" s="113"/>
      <c r="I809" s="114">
        <f t="shared" si="250"/>
        <v>1518</v>
      </c>
      <c r="J809" s="115">
        <f t="shared" si="251"/>
        <v>3.972602739726014</v>
      </c>
      <c r="K809" s="97">
        <v>1265</v>
      </c>
      <c r="L809" s="98">
        <f t="shared" si="244"/>
        <v>1518</v>
      </c>
      <c r="M809" s="5">
        <f t="shared" si="252"/>
        <v>3.972602739726014</v>
      </c>
      <c r="N809" s="5">
        <f t="shared" si="253"/>
        <v>1265.3333333333335</v>
      </c>
      <c r="S809" s="164">
        <f t="shared" si="245"/>
        <v>0</v>
      </c>
    </row>
    <row r="810" spans="1:19" s="14" customFormat="1" x14ac:dyDescent="0.25">
      <c r="A810" s="80">
        <v>60000121</v>
      </c>
      <c r="B810" s="11" t="s">
        <v>570</v>
      </c>
      <c r="C810" s="11" t="s">
        <v>981</v>
      </c>
      <c r="D810" s="10">
        <f t="shared" si="247"/>
        <v>1216.6666666666667</v>
      </c>
      <c r="E810" s="100">
        <f>VLOOKUP(A810,[1]Лист1!$A$2:$O$1343,14,0)</f>
        <v>1460</v>
      </c>
      <c r="F810" s="100">
        <f t="shared" si="248"/>
        <v>1265</v>
      </c>
      <c r="G810" s="112">
        <f t="shared" si="249"/>
        <v>1518.4</v>
      </c>
      <c r="H810" s="113"/>
      <c r="I810" s="114">
        <f t="shared" si="250"/>
        <v>1518</v>
      </c>
      <c r="J810" s="115">
        <f t="shared" si="251"/>
        <v>3.972602739726014</v>
      </c>
      <c r="K810" s="97">
        <v>1265</v>
      </c>
      <c r="L810" s="98">
        <f t="shared" si="244"/>
        <v>1518</v>
      </c>
      <c r="M810" s="5">
        <f t="shared" si="252"/>
        <v>3.972602739726014</v>
      </c>
      <c r="N810" s="5">
        <f t="shared" si="253"/>
        <v>1265.3333333333335</v>
      </c>
      <c r="S810" s="164">
        <f t="shared" si="245"/>
        <v>0</v>
      </c>
    </row>
    <row r="811" spans="1:19" s="14" customFormat="1" ht="31.5" x14ac:dyDescent="0.25">
      <c r="A811" s="80">
        <v>60000051</v>
      </c>
      <c r="B811" s="11" t="s">
        <v>571</v>
      </c>
      <c r="C811" s="11" t="s">
        <v>985</v>
      </c>
      <c r="D811" s="10">
        <f t="shared" si="247"/>
        <v>968.33333333333337</v>
      </c>
      <c r="E811" s="100">
        <f>VLOOKUP(A811,[1]Лист1!$A$2:$O$1343,14,0)</f>
        <v>1162</v>
      </c>
      <c r="F811" s="100">
        <f t="shared" si="248"/>
        <v>1000</v>
      </c>
      <c r="G811" s="112">
        <f t="shared" si="249"/>
        <v>1208.48</v>
      </c>
      <c r="H811" s="113"/>
      <c r="I811" s="114">
        <f t="shared" si="250"/>
        <v>1200</v>
      </c>
      <c r="J811" s="115">
        <f t="shared" si="251"/>
        <v>3.2702237521514661</v>
      </c>
      <c r="K811" s="97">
        <v>1000</v>
      </c>
      <c r="L811" s="98">
        <f t="shared" si="244"/>
        <v>1200</v>
      </c>
      <c r="M811" s="5">
        <f t="shared" si="252"/>
        <v>3.2702237521514661</v>
      </c>
      <c r="N811" s="5">
        <f t="shared" si="253"/>
        <v>1007.0666666666667</v>
      </c>
      <c r="S811" s="164">
        <f t="shared" si="245"/>
        <v>0</v>
      </c>
    </row>
    <row r="812" spans="1:19" s="14" customFormat="1" x14ac:dyDescent="0.25">
      <c r="A812" s="80">
        <v>60000055</v>
      </c>
      <c r="B812" s="11" t="s">
        <v>1108</v>
      </c>
      <c r="C812" s="11" t="s">
        <v>981</v>
      </c>
      <c r="D812" s="10">
        <f t="shared" si="247"/>
        <v>802.5</v>
      </c>
      <c r="E812" s="100">
        <f>VLOOKUP(A812,[1]Лист1!$A$2:$O$1343,14,0)</f>
        <v>963</v>
      </c>
      <c r="F812" s="100">
        <f t="shared" si="248"/>
        <v>835</v>
      </c>
      <c r="G812" s="112">
        <f t="shared" si="249"/>
        <v>1001.52</v>
      </c>
      <c r="H812" s="113"/>
      <c r="I812" s="114">
        <f t="shared" si="250"/>
        <v>1002</v>
      </c>
      <c r="J812" s="115">
        <f t="shared" si="251"/>
        <v>4.0498442367601086</v>
      </c>
      <c r="K812" s="97">
        <v>835</v>
      </c>
      <c r="L812" s="98">
        <f t="shared" si="244"/>
        <v>1002</v>
      </c>
      <c r="M812" s="5">
        <f t="shared" si="252"/>
        <v>4.0498442367601086</v>
      </c>
      <c r="N812" s="5">
        <f t="shared" si="253"/>
        <v>834.6</v>
      </c>
      <c r="S812" s="164">
        <f t="shared" si="245"/>
        <v>0</v>
      </c>
    </row>
    <row r="813" spans="1:19" s="14" customFormat="1" x14ac:dyDescent="0.25">
      <c r="A813" s="80">
        <v>60000056</v>
      </c>
      <c r="B813" s="11" t="s">
        <v>1109</v>
      </c>
      <c r="C813" s="11" t="s">
        <v>981</v>
      </c>
      <c r="D813" s="10">
        <f t="shared" si="247"/>
        <v>799.16666666666674</v>
      </c>
      <c r="E813" s="100">
        <f>VLOOKUP(A813,[1]Лист1!$A$2:$O$1343,14,0)</f>
        <v>959</v>
      </c>
      <c r="F813" s="100">
        <f t="shared" si="248"/>
        <v>830</v>
      </c>
      <c r="G813" s="112">
        <f t="shared" si="249"/>
        <v>997.36</v>
      </c>
      <c r="H813" s="113"/>
      <c r="I813" s="114">
        <f t="shared" si="250"/>
        <v>996</v>
      </c>
      <c r="J813" s="115">
        <f t="shared" si="251"/>
        <v>3.8581856100104375</v>
      </c>
      <c r="K813" s="97">
        <v>830</v>
      </c>
      <c r="L813" s="98">
        <f t="shared" si="244"/>
        <v>996</v>
      </c>
      <c r="M813" s="5">
        <f t="shared" si="252"/>
        <v>3.8581856100104375</v>
      </c>
      <c r="N813" s="5">
        <f t="shared" si="253"/>
        <v>831.13333333333344</v>
      </c>
      <c r="S813" s="164">
        <f t="shared" si="245"/>
        <v>0</v>
      </c>
    </row>
    <row r="814" spans="1:19" s="14" customFormat="1" x14ac:dyDescent="0.25">
      <c r="A814" s="80">
        <v>60000057</v>
      </c>
      <c r="B814" s="11" t="s">
        <v>1111</v>
      </c>
      <c r="C814" s="11" t="s">
        <v>981</v>
      </c>
      <c r="D814" s="10">
        <f t="shared" si="247"/>
        <v>560</v>
      </c>
      <c r="E814" s="100">
        <f>VLOOKUP(A814,[1]Лист1!$A$2:$O$1343,14,0)</f>
        <v>672</v>
      </c>
      <c r="F814" s="100">
        <f t="shared" si="248"/>
        <v>585</v>
      </c>
      <c r="G814" s="112">
        <f t="shared" si="249"/>
        <v>698.88</v>
      </c>
      <c r="H814" s="113"/>
      <c r="I814" s="114">
        <f t="shared" si="250"/>
        <v>702</v>
      </c>
      <c r="J814" s="115">
        <f t="shared" si="251"/>
        <v>4.4642857142857224</v>
      </c>
      <c r="K814" s="97">
        <v>585</v>
      </c>
      <c r="L814" s="98">
        <f t="shared" si="244"/>
        <v>702</v>
      </c>
      <c r="M814" s="5">
        <f t="shared" si="252"/>
        <v>4.4642857142857224</v>
      </c>
      <c r="N814" s="5">
        <f t="shared" si="253"/>
        <v>582.4</v>
      </c>
      <c r="S814" s="164">
        <f t="shared" si="245"/>
        <v>0</v>
      </c>
    </row>
    <row r="815" spans="1:19" s="14" customFormat="1" x14ac:dyDescent="0.25">
      <c r="A815" s="80">
        <v>60000058</v>
      </c>
      <c r="B815" s="11" t="s">
        <v>1112</v>
      </c>
      <c r="C815" s="11" t="s">
        <v>981</v>
      </c>
      <c r="D815" s="10">
        <f t="shared" si="247"/>
        <v>433.33333333333337</v>
      </c>
      <c r="E815" s="100">
        <f>VLOOKUP(A815,[1]Лист1!$A$2:$O$1343,14,0)</f>
        <v>520</v>
      </c>
      <c r="F815" s="100">
        <f t="shared" si="248"/>
        <v>450</v>
      </c>
      <c r="G815" s="112">
        <f t="shared" si="249"/>
        <v>540.80000000000007</v>
      </c>
      <c r="H815" s="113"/>
      <c r="I815" s="114">
        <f t="shared" si="250"/>
        <v>540</v>
      </c>
      <c r="J815" s="115">
        <f t="shared" si="251"/>
        <v>3.8461538461538538</v>
      </c>
      <c r="K815" s="97">
        <v>450</v>
      </c>
      <c r="L815" s="98">
        <f t="shared" si="244"/>
        <v>540</v>
      </c>
      <c r="M815" s="5">
        <f t="shared" si="252"/>
        <v>3.8461538461538538</v>
      </c>
      <c r="N815" s="5">
        <f t="shared" si="253"/>
        <v>450.66666666666674</v>
      </c>
      <c r="S815" s="164">
        <f t="shared" si="245"/>
        <v>0</v>
      </c>
    </row>
    <row r="816" spans="1:19" s="14" customFormat="1" x14ac:dyDescent="0.25">
      <c r="A816" s="80">
        <v>60000059</v>
      </c>
      <c r="B816" s="11" t="s">
        <v>1113</v>
      </c>
      <c r="C816" s="11" t="s">
        <v>981</v>
      </c>
      <c r="D816" s="10">
        <f t="shared" si="247"/>
        <v>433.33333333333337</v>
      </c>
      <c r="E816" s="100">
        <f>VLOOKUP(A816,[1]Лист1!$A$2:$O$1343,14,0)</f>
        <v>520</v>
      </c>
      <c r="F816" s="100">
        <f t="shared" si="248"/>
        <v>450</v>
      </c>
      <c r="G816" s="112">
        <f t="shared" si="249"/>
        <v>540.80000000000007</v>
      </c>
      <c r="H816" s="113"/>
      <c r="I816" s="114">
        <f t="shared" si="250"/>
        <v>540</v>
      </c>
      <c r="J816" s="115">
        <f t="shared" si="251"/>
        <v>3.8461538461538538</v>
      </c>
      <c r="K816" s="97">
        <v>450</v>
      </c>
      <c r="L816" s="98">
        <f t="shared" si="244"/>
        <v>540</v>
      </c>
      <c r="M816" s="5">
        <f t="shared" si="252"/>
        <v>3.8461538461538538</v>
      </c>
      <c r="N816" s="5">
        <f t="shared" si="253"/>
        <v>450.66666666666674</v>
      </c>
      <c r="S816" s="164">
        <f t="shared" si="245"/>
        <v>0</v>
      </c>
    </row>
    <row r="817" spans="1:19" s="14" customFormat="1" x14ac:dyDescent="0.25">
      <c r="A817" s="80">
        <v>60000060</v>
      </c>
      <c r="B817" s="11" t="s">
        <v>1114</v>
      </c>
      <c r="C817" s="11" t="s">
        <v>981</v>
      </c>
      <c r="D817" s="10">
        <f t="shared" si="247"/>
        <v>560</v>
      </c>
      <c r="E817" s="100">
        <f>VLOOKUP(A817,[1]Лист1!$A$2:$O$1343,14,0)</f>
        <v>672</v>
      </c>
      <c r="F817" s="100">
        <f t="shared" si="248"/>
        <v>585</v>
      </c>
      <c r="G817" s="112">
        <f t="shared" si="249"/>
        <v>698.88</v>
      </c>
      <c r="H817" s="113"/>
      <c r="I817" s="114">
        <f t="shared" si="250"/>
        <v>702</v>
      </c>
      <c r="J817" s="115">
        <f t="shared" si="251"/>
        <v>4.4642857142857224</v>
      </c>
      <c r="K817" s="97">
        <v>585</v>
      </c>
      <c r="L817" s="98">
        <f t="shared" si="244"/>
        <v>702</v>
      </c>
      <c r="M817" s="5">
        <f t="shared" si="252"/>
        <v>4.4642857142857224</v>
      </c>
      <c r="N817" s="5">
        <f t="shared" si="253"/>
        <v>582.4</v>
      </c>
      <c r="S817" s="164">
        <f t="shared" si="245"/>
        <v>0</v>
      </c>
    </row>
    <row r="818" spans="1:19" ht="15.75" customHeight="1" x14ac:dyDescent="0.25">
      <c r="A818" s="230" t="s">
        <v>1043</v>
      </c>
      <c r="B818" s="231"/>
      <c r="C818" s="231"/>
      <c r="D818" s="231"/>
      <c r="E818" s="231"/>
      <c r="F818" s="231"/>
      <c r="G818" s="231"/>
      <c r="H818" s="231"/>
      <c r="I818" s="232"/>
      <c r="J818" s="116"/>
      <c r="K818" s="97">
        <f t="shared" si="246"/>
        <v>0</v>
      </c>
      <c r="L818" s="98">
        <f t="shared" si="244"/>
        <v>0</v>
      </c>
      <c r="M818" s="5" t="e">
        <f t="shared" si="252"/>
        <v>#DIV/0!</v>
      </c>
      <c r="N818" s="5">
        <f t="shared" si="253"/>
        <v>0</v>
      </c>
      <c r="S818" s="164">
        <f t="shared" si="245"/>
        <v>0</v>
      </c>
    </row>
    <row r="819" spans="1:19" ht="31.5" x14ac:dyDescent="0.25">
      <c r="A819" s="78">
        <v>60000228</v>
      </c>
      <c r="B819" s="11" t="s">
        <v>572</v>
      </c>
      <c r="C819" s="53" t="s">
        <v>981</v>
      </c>
      <c r="D819" s="10">
        <f t="shared" ref="D819:D823" si="254">E819/1.2</f>
        <v>228.33333333333334</v>
      </c>
      <c r="E819" s="100">
        <f>VLOOKUP(A819,[1]Лист1!$A$2:$O$1343,14,0)</f>
        <v>274</v>
      </c>
      <c r="F819" s="100">
        <f>K819</f>
        <v>235</v>
      </c>
      <c r="G819" s="112">
        <f>E819*$H$11</f>
        <v>284.96000000000004</v>
      </c>
      <c r="H819" s="113"/>
      <c r="I819" s="114">
        <f t="shared" ref="I819:I823" si="255">F819*1.2</f>
        <v>282</v>
      </c>
      <c r="J819" s="115">
        <f>I819/E819*100-100</f>
        <v>2.9197080291970821</v>
      </c>
      <c r="K819" s="97">
        <v>235</v>
      </c>
      <c r="L819" s="98">
        <f t="shared" si="244"/>
        <v>282</v>
      </c>
      <c r="M819" s="5">
        <f t="shared" si="252"/>
        <v>2.9197080291970821</v>
      </c>
      <c r="N819" s="5">
        <f t="shared" si="253"/>
        <v>237.4666666666667</v>
      </c>
      <c r="S819" s="164">
        <f t="shared" si="245"/>
        <v>0</v>
      </c>
    </row>
    <row r="820" spans="1:19" ht="31.5" x14ac:dyDescent="0.25">
      <c r="A820" s="78">
        <v>60000230</v>
      </c>
      <c r="B820" s="11" t="s">
        <v>573</v>
      </c>
      <c r="C820" s="53" t="s">
        <v>981</v>
      </c>
      <c r="D820" s="10">
        <f t="shared" si="254"/>
        <v>990.83333333333337</v>
      </c>
      <c r="E820" s="100">
        <f>VLOOKUP(A820,[1]Лист1!$A$2:$O$1343,14,0)</f>
        <v>1189</v>
      </c>
      <c r="F820" s="100">
        <f>K820</f>
        <v>1030</v>
      </c>
      <c r="G820" s="112">
        <f>E820*$H$11</f>
        <v>1236.56</v>
      </c>
      <c r="H820" s="113"/>
      <c r="I820" s="114">
        <f t="shared" si="255"/>
        <v>1236</v>
      </c>
      <c r="J820" s="115">
        <f>I820/E820*100-100</f>
        <v>3.9529015979814943</v>
      </c>
      <c r="K820" s="97">
        <v>1030</v>
      </c>
      <c r="L820" s="98">
        <f t="shared" si="244"/>
        <v>1236</v>
      </c>
      <c r="M820" s="5">
        <f t="shared" si="252"/>
        <v>3.9529015979814943</v>
      </c>
      <c r="N820" s="5">
        <f t="shared" si="253"/>
        <v>1030.4666666666667</v>
      </c>
      <c r="S820" s="164">
        <f t="shared" si="245"/>
        <v>0</v>
      </c>
    </row>
    <row r="821" spans="1:19" x14ac:dyDescent="0.25">
      <c r="A821" s="77">
        <v>60000419</v>
      </c>
      <c r="B821" s="23" t="s">
        <v>574</v>
      </c>
      <c r="C821" s="53" t="s">
        <v>981</v>
      </c>
      <c r="D821" s="10">
        <f t="shared" si="254"/>
        <v>246.66666666666669</v>
      </c>
      <c r="E821" s="100">
        <f>VLOOKUP(A821,[1]Лист1!$A$2:$O$1343,14,0)</f>
        <v>296</v>
      </c>
      <c r="F821" s="100">
        <f>K821</f>
        <v>255</v>
      </c>
      <c r="G821" s="112">
        <f>E821*$H$11</f>
        <v>307.84000000000003</v>
      </c>
      <c r="H821" s="113"/>
      <c r="I821" s="114">
        <f t="shared" si="255"/>
        <v>306</v>
      </c>
      <c r="J821" s="115">
        <f>I821/E821*100-100</f>
        <v>3.3783783783783718</v>
      </c>
      <c r="K821" s="97">
        <v>255</v>
      </c>
      <c r="L821" s="98">
        <f t="shared" si="244"/>
        <v>306</v>
      </c>
      <c r="M821" s="5">
        <f t="shared" si="252"/>
        <v>3.3783783783783718</v>
      </c>
      <c r="N821" s="5">
        <f t="shared" si="253"/>
        <v>256.53333333333336</v>
      </c>
      <c r="S821" s="164">
        <f t="shared" si="245"/>
        <v>0</v>
      </c>
    </row>
    <row r="822" spans="1:19" ht="31.5" x14ac:dyDescent="0.25">
      <c r="A822" s="77">
        <v>60000420</v>
      </c>
      <c r="B822" s="23" t="s">
        <v>575</v>
      </c>
      <c r="C822" s="53" t="s">
        <v>981</v>
      </c>
      <c r="D822" s="10">
        <f t="shared" si="254"/>
        <v>204.16666666666669</v>
      </c>
      <c r="E822" s="100">
        <f>VLOOKUP(A822,[1]Лист1!$A$2:$O$1343,14,0)</f>
        <v>245</v>
      </c>
      <c r="F822" s="100">
        <f>K822</f>
        <v>215</v>
      </c>
      <c r="G822" s="112">
        <f>E822*$H$11</f>
        <v>254.8</v>
      </c>
      <c r="H822" s="113"/>
      <c r="I822" s="114">
        <f t="shared" si="255"/>
        <v>258</v>
      </c>
      <c r="J822" s="115">
        <f>I822/E822*100-100</f>
        <v>5.3061224489795933</v>
      </c>
      <c r="K822" s="97">
        <v>215</v>
      </c>
      <c r="L822" s="98">
        <f t="shared" si="244"/>
        <v>258</v>
      </c>
      <c r="M822" s="5">
        <f t="shared" si="252"/>
        <v>5.3061224489795933</v>
      </c>
      <c r="N822" s="5">
        <f t="shared" si="253"/>
        <v>212.33333333333337</v>
      </c>
      <c r="S822" s="164">
        <f t="shared" si="245"/>
        <v>0</v>
      </c>
    </row>
    <row r="823" spans="1:19" ht="31.5" x14ac:dyDescent="0.25">
      <c r="A823" s="77">
        <v>60000422</v>
      </c>
      <c r="B823" s="23" t="s">
        <v>576</v>
      </c>
      <c r="C823" s="53" t="s">
        <v>981</v>
      </c>
      <c r="D823" s="10">
        <f t="shared" si="254"/>
        <v>306.66666666666669</v>
      </c>
      <c r="E823" s="100">
        <f>VLOOKUP(A823,[1]Лист1!$A$2:$O$1343,14,0)</f>
        <v>368</v>
      </c>
      <c r="F823" s="100">
        <f>K823</f>
        <v>315</v>
      </c>
      <c r="G823" s="112">
        <f>E823*$H$11</f>
        <v>382.72</v>
      </c>
      <c r="H823" s="113"/>
      <c r="I823" s="114">
        <f t="shared" si="255"/>
        <v>378</v>
      </c>
      <c r="J823" s="115">
        <f>I823/E823*100-100</f>
        <v>2.7173913043478279</v>
      </c>
      <c r="K823" s="97">
        <v>315</v>
      </c>
      <c r="L823" s="98">
        <f t="shared" si="244"/>
        <v>378</v>
      </c>
      <c r="M823" s="5">
        <f t="shared" si="252"/>
        <v>2.7173913043478279</v>
      </c>
      <c r="N823" s="5">
        <f t="shared" si="253"/>
        <v>318.93333333333334</v>
      </c>
      <c r="S823" s="164">
        <f t="shared" si="245"/>
        <v>0</v>
      </c>
    </row>
    <row r="824" spans="1:19" ht="15.75" customHeight="1" x14ac:dyDescent="0.25">
      <c r="A824" s="224" t="s">
        <v>1044</v>
      </c>
      <c r="B824" s="225"/>
      <c r="C824" s="225"/>
      <c r="D824" s="225"/>
      <c r="E824" s="225"/>
      <c r="F824" s="225"/>
      <c r="G824" s="225"/>
      <c r="H824" s="225"/>
      <c r="I824" s="226"/>
      <c r="J824" s="116"/>
      <c r="K824" s="97">
        <f t="shared" si="246"/>
        <v>0</v>
      </c>
      <c r="L824" s="98">
        <f t="shared" si="244"/>
        <v>0</v>
      </c>
      <c r="M824" s="5" t="e">
        <f t="shared" si="252"/>
        <v>#DIV/0!</v>
      </c>
      <c r="N824" s="5">
        <f t="shared" si="253"/>
        <v>0</v>
      </c>
      <c r="S824" s="164">
        <f t="shared" si="245"/>
        <v>0</v>
      </c>
    </row>
    <row r="825" spans="1:19" ht="47.25" x14ac:dyDescent="0.25">
      <c r="A825" s="67">
        <v>60000001</v>
      </c>
      <c r="B825" s="30" t="s">
        <v>577</v>
      </c>
      <c r="C825" s="30" t="s">
        <v>981</v>
      </c>
      <c r="D825" s="10">
        <f t="shared" ref="D825:D857" si="256">E825/1.2</f>
        <v>310.83333333333337</v>
      </c>
      <c r="E825" s="100">
        <f>VLOOKUP(A825,[1]Лист1!$A$2:$O$1343,14,0)</f>
        <v>373</v>
      </c>
      <c r="F825" s="100">
        <f t="shared" ref="F825:F857" si="257">K825</f>
        <v>325</v>
      </c>
      <c r="G825" s="112">
        <f t="shared" ref="G825:G857" si="258">E825*$H$11</f>
        <v>387.92</v>
      </c>
      <c r="H825" s="113"/>
      <c r="I825" s="114">
        <f t="shared" ref="I825:I857" si="259">F825*1.2</f>
        <v>390</v>
      </c>
      <c r="J825" s="115">
        <f t="shared" ref="J825:J857" si="260">I825/E825*100-100</f>
        <v>4.5576407506702452</v>
      </c>
      <c r="K825" s="97">
        <v>325</v>
      </c>
      <c r="L825" s="98">
        <f t="shared" si="244"/>
        <v>390</v>
      </c>
      <c r="M825" s="5">
        <f t="shared" si="252"/>
        <v>4.5576407506702452</v>
      </c>
      <c r="N825" s="5">
        <f t="shared" si="253"/>
        <v>323.26666666666671</v>
      </c>
      <c r="S825" s="164">
        <f t="shared" si="245"/>
        <v>0</v>
      </c>
    </row>
    <row r="826" spans="1:19" ht="47.25" x14ac:dyDescent="0.25">
      <c r="A826" s="67">
        <v>60000002</v>
      </c>
      <c r="B826" s="30" t="s">
        <v>578</v>
      </c>
      <c r="C826" s="30" t="s">
        <v>981</v>
      </c>
      <c r="D826" s="10">
        <f t="shared" si="256"/>
        <v>331.66666666666669</v>
      </c>
      <c r="E826" s="100">
        <f>VLOOKUP(A826,[1]Лист1!$A$2:$O$1343,14,0)</f>
        <v>398</v>
      </c>
      <c r="F826" s="100">
        <f t="shared" si="257"/>
        <v>345</v>
      </c>
      <c r="G826" s="112">
        <f t="shared" si="258"/>
        <v>413.92</v>
      </c>
      <c r="H826" s="113"/>
      <c r="I826" s="114">
        <f t="shared" si="259"/>
        <v>414</v>
      </c>
      <c r="J826" s="115">
        <f t="shared" si="260"/>
        <v>4.0201005025125625</v>
      </c>
      <c r="K826" s="97">
        <v>345</v>
      </c>
      <c r="L826" s="98">
        <f t="shared" si="244"/>
        <v>414</v>
      </c>
      <c r="M826" s="5">
        <f t="shared" si="252"/>
        <v>4.0201005025125625</v>
      </c>
      <c r="N826" s="5">
        <f t="shared" si="253"/>
        <v>344.93333333333334</v>
      </c>
      <c r="S826" s="164">
        <f t="shared" si="245"/>
        <v>0</v>
      </c>
    </row>
    <row r="827" spans="1:19" ht="47.25" x14ac:dyDescent="0.25">
      <c r="A827" s="67">
        <v>60000004</v>
      </c>
      <c r="B827" s="30" t="s">
        <v>579</v>
      </c>
      <c r="C827" s="30" t="s">
        <v>981</v>
      </c>
      <c r="D827" s="10">
        <f t="shared" si="256"/>
        <v>950</v>
      </c>
      <c r="E827" s="100">
        <f>VLOOKUP(A827,[1]Лист1!$A$2:$O$1343,14,0)</f>
        <v>1140</v>
      </c>
      <c r="F827" s="100">
        <f t="shared" si="257"/>
        <v>985</v>
      </c>
      <c r="G827" s="112">
        <f t="shared" si="258"/>
        <v>1185.6000000000001</v>
      </c>
      <c r="H827" s="113"/>
      <c r="I827" s="114">
        <f t="shared" si="259"/>
        <v>1182</v>
      </c>
      <c r="J827" s="115">
        <f t="shared" si="260"/>
        <v>3.6842105263157805</v>
      </c>
      <c r="K827" s="97">
        <v>985</v>
      </c>
      <c r="L827" s="98">
        <f t="shared" si="244"/>
        <v>1182</v>
      </c>
      <c r="M827" s="5">
        <f t="shared" si="252"/>
        <v>3.6842105263157805</v>
      </c>
      <c r="N827" s="5">
        <f t="shared" si="253"/>
        <v>988</v>
      </c>
      <c r="S827" s="164">
        <f t="shared" si="245"/>
        <v>0</v>
      </c>
    </row>
    <row r="828" spans="1:19" ht="47.25" x14ac:dyDescent="0.25">
      <c r="A828" s="78">
        <v>60000528</v>
      </c>
      <c r="B828" s="11" t="s">
        <v>580</v>
      </c>
      <c r="C828" s="54" t="s">
        <v>981</v>
      </c>
      <c r="D828" s="10">
        <f t="shared" si="256"/>
        <v>288.33333333333337</v>
      </c>
      <c r="E828" s="100">
        <f>VLOOKUP(A828,[1]Лист1!$A$2:$O$1343,14,0)</f>
        <v>346</v>
      </c>
      <c r="F828" s="100">
        <f t="shared" si="257"/>
        <v>300</v>
      </c>
      <c r="G828" s="112">
        <f t="shared" si="258"/>
        <v>359.84000000000003</v>
      </c>
      <c r="H828" s="113"/>
      <c r="I828" s="114">
        <f t="shared" si="259"/>
        <v>360</v>
      </c>
      <c r="J828" s="115">
        <f t="shared" si="260"/>
        <v>4.0462427745664655</v>
      </c>
      <c r="K828" s="97">
        <v>300</v>
      </c>
      <c r="L828" s="98">
        <f t="shared" si="244"/>
        <v>360</v>
      </c>
      <c r="M828" s="5">
        <f t="shared" si="252"/>
        <v>4.0462427745664655</v>
      </c>
      <c r="N828" s="5">
        <f t="shared" si="253"/>
        <v>299.86666666666673</v>
      </c>
      <c r="S828" s="164">
        <f t="shared" si="245"/>
        <v>0</v>
      </c>
    </row>
    <row r="829" spans="1:19" ht="47.25" x14ac:dyDescent="0.25">
      <c r="A829" s="78">
        <v>60000529</v>
      </c>
      <c r="B829" s="11" t="s">
        <v>581</v>
      </c>
      <c r="C829" s="54" t="s">
        <v>981</v>
      </c>
      <c r="D829" s="10">
        <f t="shared" si="256"/>
        <v>229.16666666666669</v>
      </c>
      <c r="E829" s="100">
        <f>VLOOKUP(A829,[1]Лист1!$A$2:$O$1343,14,0)</f>
        <v>275</v>
      </c>
      <c r="F829" s="100">
        <f t="shared" si="257"/>
        <v>235</v>
      </c>
      <c r="G829" s="112">
        <f t="shared" si="258"/>
        <v>286</v>
      </c>
      <c r="H829" s="113"/>
      <c r="I829" s="114">
        <f t="shared" si="259"/>
        <v>282</v>
      </c>
      <c r="J829" s="115">
        <f t="shared" si="260"/>
        <v>2.5454545454545325</v>
      </c>
      <c r="K829" s="97">
        <v>235</v>
      </c>
      <c r="L829" s="98">
        <f t="shared" si="244"/>
        <v>282</v>
      </c>
      <c r="M829" s="5">
        <f t="shared" si="252"/>
        <v>2.5454545454545325</v>
      </c>
      <c r="N829" s="5">
        <f t="shared" si="253"/>
        <v>238.33333333333337</v>
      </c>
      <c r="S829" s="164">
        <f t="shared" si="245"/>
        <v>0</v>
      </c>
    </row>
    <row r="830" spans="1:19" ht="31.5" x14ac:dyDescent="0.25">
      <c r="A830" s="78">
        <v>60000530</v>
      </c>
      <c r="B830" s="11" t="s">
        <v>582</v>
      </c>
      <c r="C830" s="54" t="s">
        <v>981</v>
      </c>
      <c r="D830" s="10">
        <f t="shared" si="256"/>
        <v>195</v>
      </c>
      <c r="E830" s="100">
        <f>VLOOKUP(A830,[1]Лист1!$A$2:$O$1343,14,0)</f>
        <v>234</v>
      </c>
      <c r="F830" s="100">
        <f t="shared" si="257"/>
        <v>200</v>
      </c>
      <c r="G830" s="112">
        <f t="shared" si="258"/>
        <v>243.36</v>
      </c>
      <c r="H830" s="113"/>
      <c r="I830" s="114">
        <f t="shared" si="259"/>
        <v>240</v>
      </c>
      <c r="J830" s="115">
        <f t="shared" si="260"/>
        <v>2.564102564102555</v>
      </c>
      <c r="K830" s="97">
        <v>200</v>
      </c>
      <c r="L830" s="98">
        <f t="shared" si="244"/>
        <v>240</v>
      </c>
      <c r="M830" s="5">
        <f t="shared" si="252"/>
        <v>2.564102564102555</v>
      </c>
      <c r="N830" s="5">
        <f t="shared" si="253"/>
        <v>202.8</v>
      </c>
      <c r="S830" s="164">
        <f t="shared" si="245"/>
        <v>0</v>
      </c>
    </row>
    <row r="831" spans="1:19" ht="47.25" x14ac:dyDescent="0.25">
      <c r="A831" s="78">
        <v>60000531</v>
      </c>
      <c r="B831" s="11" t="s">
        <v>583</v>
      </c>
      <c r="C831" s="54" t="s">
        <v>981</v>
      </c>
      <c r="D831" s="10">
        <f t="shared" si="256"/>
        <v>218.33333333333334</v>
      </c>
      <c r="E831" s="100">
        <f>VLOOKUP(A831,[1]Лист1!$A$2:$O$1343,14,0)</f>
        <v>262</v>
      </c>
      <c r="F831" s="100">
        <f t="shared" si="257"/>
        <v>225</v>
      </c>
      <c r="G831" s="112">
        <f t="shared" si="258"/>
        <v>272.48</v>
      </c>
      <c r="H831" s="113"/>
      <c r="I831" s="114">
        <f t="shared" si="259"/>
        <v>270</v>
      </c>
      <c r="J831" s="115">
        <f t="shared" si="260"/>
        <v>3.0534351145038272</v>
      </c>
      <c r="K831" s="97">
        <v>225</v>
      </c>
      <c r="L831" s="98">
        <f t="shared" si="244"/>
        <v>270</v>
      </c>
      <c r="M831" s="5">
        <f t="shared" si="252"/>
        <v>3.0534351145038272</v>
      </c>
      <c r="N831" s="5">
        <f t="shared" si="253"/>
        <v>227.06666666666669</v>
      </c>
      <c r="S831" s="164">
        <f t="shared" si="245"/>
        <v>0</v>
      </c>
    </row>
    <row r="832" spans="1:19" ht="47.25" x14ac:dyDescent="0.25">
      <c r="A832" s="78">
        <v>60000532</v>
      </c>
      <c r="B832" s="11" t="s">
        <v>584</v>
      </c>
      <c r="C832" s="54" t="s">
        <v>981</v>
      </c>
      <c r="D832" s="10">
        <f t="shared" si="256"/>
        <v>207.5</v>
      </c>
      <c r="E832" s="100">
        <f>VLOOKUP(A832,[1]Лист1!$A$2:$O$1343,14,0)</f>
        <v>249</v>
      </c>
      <c r="F832" s="100">
        <f t="shared" si="257"/>
        <v>215</v>
      </c>
      <c r="G832" s="112">
        <f t="shared" si="258"/>
        <v>258.96000000000004</v>
      </c>
      <c r="H832" s="113"/>
      <c r="I832" s="114">
        <f t="shared" si="259"/>
        <v>258</v>
      </c>
      <c r="J832" s="115">
        <f t="shared" si="260"/>
        <v>3.6144578313252964</v>
      </c>
      <c r="K832" s="97">
        <v>215</v>
      </c>
      <c r="L832" s="98">
        <f t="shared" si="244"/>
        <v>258</v>
      </c>
      <c r="M832" s="5">
        <f t="shared" si="252"/>
        <v>3.6144578313252964</v>
      </c>
      <c r="N832" s="5">
        <f t="shared" si="253"/>
        <v>215.8</v>
      </c>
      <c r="S832" s="164">
        <f t="shared" si="245"/>
        <v>0</v>
      </c>
    </row>
    <row r="833" spans="1:19" ht="47.25" x14ac:dyDescent="0.25">
      <c r="A833" s="78">
        <v>60000533</v>
      </c>
      <c r="B833" s="11" t="s">
        <v>585</v>
      </c>
      <c r="C833" s="54" t="s">
        <v>981</v>
      </c>
      <c r="D833" s="10">
        <f t="shared" si="256"/>
        <v>229.16666666666669</v>
      </c>
      <c r="E833" s="100">
        <f>VLOOKUP(A833,[1]Лист1!$A$2:$O$1343,14,0)</f>
        <v>275</v>
      </c>
      <c r="F833" s="100">
        <f t="shared" si="257"/>
        <v>235</v>
      </c>
      <c r="G833" s="112">
        <f t="shared" si="258"/>
        <v>286</v>
      </c>
      <c r="H833" s="113"/>
      <c r="I833" s="114">
        <f t="shared" si="259"/>
        <v>282</v>
      </c>
      <c r="J833" s="115">
        <f t="shared" si="260"/>
        <v>2.5454545454545325</v>
      </c>
      <c r="K833" s="97">
        <v>235</v>
      </c>
      <c r="L833" s="98">
        <f t="shared" si="244"/>
        <v>282</v>
      </c>
      <c r="M833" s="5">
        <f t="shared" si="252"/>
        <v>2.5454545454545325</v>
      </c>
      <c r="N833" s="5">
        <f t="shared" si="253"/>
        <v>238.33333333333337</v>
      </c>
      <c r="S833" s="164">
        <f t="shared" si="245"/>
        <v>0</v>
      </c>
    </row>
    <row r="834" spans="1:19" ht="47.25" x14ac:dyDescent="0.25">
      <c r="A834" s="78">
        <v>60000534</v>
      </c>
      <c r="B834" s="11" t="s">
        <v>586</v>
      </c>
      <c r="C834" s="54" t="s">
        <v>981</v>
      </c>
      <c r="D834" s="10">
        <f t="shared" si="256"/>
        <v>349.16666666666669</v>
      </c>
      <c r="E834" s="100">
        <f>VLOOKUP(A834,[1]Лист1!$A$2:$O$1343,14,0)</f>
        <v>419</v>
      </c>
      <c r="F834" s="100">
        <f t="shared" si="257"/>
        <v>365</v>
      </c>
      <c r="G834" s="112">
        <f t="shared" si="258"/>
        <v>435.76</v>
      </c>
      <c r="H834" s="113"/>
      <c r="I834" s="114">
        <f t="shared" si="259"/>
        <v>438</v>
      </c>
      <c r="J834" s="115">
        <f t="shared" si="260"/>
        <v>4.5346062052505971</v>
      </c>
      <c r="K834" s="97">
        <v>365</v>
      </c>
      <c r="L834" s="98">
        <f t="shared" si="244"/>
        <v>438</v>
      </c>
      <c r="M834" s="5">
        <f t="shared" si="252"/>
        <v>4.5346062052505971</v>
      </c>
      <c r="N834" s="5">
        <f t="shared" si="253"/>
        <v>363.13333333333338</v>
      </c>
      <c r="S834" s="164">
        <f t="shared" si="245"/>
        <v>0</v>
      </c>
    </row>
    <row r="835" spans="1:19" ht="31.5" x14ac:dyDescent="0.25">
      <c r="A835" s="78">
        <v>60000535</v>
      </c>
      <c r="B835" s="11" t="s">
        <v>587</v>
      </c>
      <c r="C835" s="54" t="s">
        <v>981</v>
      </c>
      <c r="D835" s="10">
        <f t="shared" si="256"/>
        <v>349.16666666666669</v>
      </c>
      <c r="E835" s="100">
        <f>VLOOKUP(A835,[1]Лист1!$A$2:$O$1343,14,0)</f>
        <v>419</v>
      </c>
      <c r="F835" s="100">
        <f t="shared" si="257"/>
        <v>365</v>
      </c>
      <c r="G835" s="112">
        <f t="shared" si="258"/>
        <v>435.76</v>
      </c>
      <c r="H835" s="113"/>
      <c r="I835" s="114">
        <f t="shared" si="259"/>
        <v>438</v>
      </c>
      <c r="J835" s="115">
        <f t="shared" si="260"/>
        <v>4.5346062052505971</v>
      </c>
      <c r="K835" s="97">
        <v>365</v>
      </c>
      <c r="L835" s="98">
        <f t="shared" si="244"/>
        <v>438</v>
      </c>
      <c r="M835" s="5">
        <f t="shared" si="252"/>
        <v>4.5346062052505971</v>
      </c>
      <c r="N835" s="5">
        <f t="shared" si="253"/>
        <v>363.13333333333338</v>
      </c>
      <c r="S835" s="164">
        <f t="shared" si="245"/>
        <v>0</v>
      </c>
    </row>
    <row r="836" spans="1:19" ht="47.25" x14ac:dyDescent="0.25">
      <c r="A836" s="78">
        <v>60000035</v>
      </c>
      <c r="B836" s="11" t="s">
        <v>588</v>
      </c>
      <c r="C836" s="54" t="s">
        <v>981</v>
      </c>
      <c r="D836" s="10">
        <f t="shared" si="256"/>
        <v>399.16666666666669</v>
      </c>
      <c r="E836" s="100">
        <f>VLOOKUP(A836,[1]Лист1!$A$2:$O$1343,14,0)</f>
        <v>479</v>
      </c>
      <c r="F836" s="100">
        <f t="shared" si="257"/>
        <v>415</v>
      </c>
      <c r="G836" s="112">
        <f t="shared" si="258"/>
        <v>498.16</v>
      </c>
      <c r="H836" s="113"/>
      <c r="I836" s="114">
        <f t="shared" si="259"/>
        <v>498</v>
      </c>
      <c r="J836" s="115">
        <f t="shared" si="260"/>
        <v>3.9665970772442449</v>
      </c>
      <c r="K836" s="97">
        <v>415</v>
      </c>
      <c r="L836" s="98">
        <f t="shared" si="244"/>
        <v>498</v>
      </c>
      <c r="M836" s="5">
        <f t="shared" si="252"/>
        <v>3.9665970772442449</v>
      </c>
      <c r="N836" s="5">
        <f t="shared" si="253"/>
        <v>415.13333333333338</v>
      </c>
      <c r="S836" s="164">
        <f t="shared" si="245"/>
        <v>0</v>
      </c>
    </row>
    <row r="837" spans="1:19" ht="47.25" x14ac:dyDescent="0.25">
      <c r="A837" s="78">
        <v>60000537</v>
      </c>
      <c r="B837" s="11" t="s">
        <v>589</v>
      </c>
      <c r="C837" s="54" t="s">
        <v>981</v>
      </c>
      <c r="D837" s="10">
        <f t="shared" si="256"/>
        <v>185</v>
      </c>
      <c r="E837" s="100">
        <f>VLOOKUP(A837,[1]Лист1!$A$2:$O$1343,14,0)</f>
        <v>222</v>
      </c>
      <c r="F837" s="100">
        <f t="shared" si="257"/>
        <v>195</v>
      </c>
      <c r="G837" s="112">
        <f t="shared" si="258"/>
        <v>230.88</v>
      </c>
      <c r="H837" s="113"/>
      <c r="I837" s="114">
        <f t="shared" si="259"/>
        <v>234</v>
      </c>
      <c r="J837" s="115">
        <f t="shared" si="260"/>
        <v>5.4054054054053893</v>
      </c>
      <c r="K837" s="97">
        <v>195</v>
      </c>
      <c r="L837" s="98">
        <f t="shared" si="244"/>
        <v>234</v>
      </c>
      <c r="M837" s="5">
        <f t="shared" si="252"/>
        <v>5.4054054054053893</v>
      </c>
      <c r="N837" s="5">
        <f t="shared" si="253"/>
        <v>192.4</v>
      </c>
      <c r="S837" s="164">
        <f t="shared" si="245"/>
        <v>0</v>
      </c>
    </row>
    <row r="838" spans="1:19" ht="31.5" x14ac:dyDescent="0.25">
      <c r="A838" s="78">
        <v>60000538</v>
      </c>
      <c r="B838" s="11" t="s">
        <v>590</v>
      </c>
      <c r="C838" s="54" t="s">
        <v>981</v>
      </c>
      <c r="D838" s="10">
        <f t="shared" si="256"/>
        <v>221.66666666666669</v>
      </c>
      <c r="E838" s="100">
        <f>VLOOKUP(A838,[1]Лист1!$A$2:$O$1343,14,0)</f>
        <v>266</v>
      </c>
      <c r="F838" s="100">
        <f t="shared" si="257"/>
        <v>230</v>
      </c>
      <c r="G838" s="112">
        <f t="shared" si="258"/>
        <v>276.64</v>
      </c>
      <c r="H838" s="113"/>
      <c r="I838" s="114">
        <f t="shared" si="259"/>
        <v>276</v>
      </c>
      <c r="J838" s="115">
        <f t="shared" si="260"/>
        <v>3.7593984962406068</v>
      </c>
      <c r="K838" s="97">
        <v>230</v>
      </c>
      <c r="L838" s="98">
        <f t="shared" si="244"/>
        <v>276</v>
      </c>
      <c r="M838" s="5">
        <f t="shared" si="252"/>
        <v>3.7593984962406068</v>
      </c>
      <c r="N838" s="5">
        <f t="shared" si="253"/>
        <v>230.53333333333336</v>
      </c>
      <c r="S838" s="164">
        <f t="shared" si="245"/>
        <v>0</v>
      </c>
    </row>
    <row r="839" spans="1:19" ht="47.25" x14ac:dyDescent="0.25">
      <c r="A839" s="78">
        <v>60000539</v>
      </c>
      <c r="B839" s="11" t="s">
        <v>591</v>
      </c>
      <c r="C839" s="54" t="s">
        <v>981</v>
      </c>
      <c r="D839" s="10">
        <f t="shared" si="256"/>
        <v>300.83333333333337</v>
      </c>
      <c r="E839" s="100">
        <f>VLOOKUP(A839,[1]Лист1!$A$2:$O$1343,14,0)</f>
        <v>361</v>
      </c>
      <c r="F839" s="100">
        <f t="shared" si="257"/>
        <v>315</v>
      </c>
      <c r="G839" s="112">
        <f t="shared" si="258"/>
        <v>375.44</v>
      </c>
      <c r="H839" s="113"/>
      <c r="I839" s="114">
        <f t="shared" si="259"/>
        <v>378</v>
      </c>
      <c r="J839" s="115">
        <f t="shared" si="260"/>
        <v>4.7091412742382204</v>
      </c>
      <c r="K839" s="97">
        <v>315</v>
      </c>
      <c r="L839" s="98">
        <f t="shared" si="244"/>
        <v>378</v>
      </c>
      <c r="M839" s="5">
        <f t="shared" si="252"/>
        <v>4.7091412742382204</v>
      </c>
      <c r="N839" s="5">
        <f t="shared" si="253"/>
        <v>312.86666666666673</v>
      </c>
      <c r="S839" s="164">
        <f t="shared" si="245"/>
        <v>0</v>
      </c>
    </row>
    <row r="840" spans="1:19" ht="47.25" x14ac:dyDescent="0.25">
      <c r="A840" s="78">
        <v>60000540</v>
      </c>
      <c r="B840" s="11" t="s">
        <v>592</v>
      </c>
      <c r="C840" s="54" t="s">
        <v>981</v>
      </c>
      <c r="D840" s="10">
        <f t="shared" si="256"/>
        <v>526.66666666666674</v>
      </c>
      <c r="E840" s="100">
        <f>VLOOKUP(A840,[1]Лист1!$A$2:$O$1343,14,0)</f>
        <v>632</v>
      </c>
      <c r="F840" s="100">
        <f t="shared" si="257"/>
        <v>545</v>
      </c>
      <c r="G840" s="112">
        <f t="shared" si="258"/>
        <v>657.28</v>
      </c>
      <c r="H840" s="113"/>
      <c r="I840" s="114">
        <f t="shared" si="259"/>
        <v>654</v>
      </c>
      <c r="J840" s="115">
        <f t="shared" si="260"/>
        <v>3.48101265822784</v>
      </c>
      <c r="K840" s="97">
        <v>545</v>
      </c>
      <c r="L840" s="98">
        <f t="shared" si="244"/>
        <v>654</v>
      </c>
      <c r="M840" s="5">
        <f t="shared" si="252"/>
        <v>3.48101265822784</v>
      </c>
      <c r="N840" s="5">
        <f t="shared" si="253"/>
        <v>547.73333333333346</v>
      </c>
      <c r="S840" s="164">
        <f t="shared" si="245"/>
        <v>0</v>
      </c>
    </row>
    <row r="841" spans="1:19" ht="47.25" x14ac:dyDescent="0.25">
      <c r="A841" s="78">
        <v>60000541</v>
      </c>
      <c r="B841" s="11" t="s">
        <v>593</v>
      </c>
      <c r="C841" s="54" t="s">
        <v>981</v>
      </c>
      <c r="D841" s="10">
        <f t="shared" si="256"/>
        <v>436.66666666666669</v>
      </c>
      <c r="E841" s="100">
        <f>VLOOKUP(A841,[1]Лист1!$A$2:$O$1343,14,0)</f>
        <v>524</v>
      </c>
      <c r="F841" s="100">
        <f t="shared" si="257"/>
        <v>455</v>
      </c>
      <c r="G841" s="112">
        <f t="shared" si="258"/>
        <v>544.96</v>
      </c>
      <c r="H841" s="113"/>
      <c r="I841" s="114">
        <f t="shared" si="259"/>
        <v>546</v>
      </c>
      <c r="J841" s="115">
        <f t="shared" si="260"/>
        <v>4.198473282442734</v>
      </c>
      <c r="K841" s="97">
        <v>455</v>
      </c>
      <c r="L841" s="98">
        <f t="shared" si="244"/>
        <v>546</v>
      </c>
      <c r="M841" s="5">
        <f t="shared" si="252"/>
        <v>4.198473282442734</v>
      </c>
      <c r="N841" s="5">
        <f t="shared" si="253"/>
        <v>454.13333333333338</v>
      </c>
      <c r="S841" s="164">
        <f t="shared" si="245"/>
        <v>0</v>
      </c>
    </row>
    <row r="842" spans="1:19" ht="31.5" x14ac:dyDescent="0.25">
      <c r="A842" s="78">
        <v>60000542</v>
      </c>
      <c r="B842" s="11" t="s">
        <v>594</v>
      </c>
      <c r="C842" s="54" t="s">
        <v>981</v>
      </c>
      <c r="D842" s="10">
        <f t="shared" si="256"/>
        <v>381.66666666666669</v>
      </c>
      <c r="E842" s="100">
        <f>VLOOKUP(A842,[1]Лист1!$A$2:$O$1343,14,0)</f>
        <v>458</v>
      </c>
      <c r="F842" s="100">
        <f t="shared" si="257"/>
        <v>395</v>
      </c>
      <c r="G842" s="112">
        <f t="shared" si="258"/>
        <v>476.32</v>
      </c>
      <c r="H842" s="113"/>
      <c r="I842" s="114">
        <f t="shared" si="259"/>
        <v>474</v>
      </c>
      <c r="J842" s="115">
        <f t="shared" si="260"/>
        <v>3.4934497816593932</v>
      </c>
      <c r="K842" s="97">
        <v>395</v>
      </c>
      <c r="L842" s="98">
        <f t="shared" si="244"/>
        <v>474</v>
      </c>
      <c r="M842" s="5">
        <f t="shared" si="252"/>
        <v>3.4934497816593932</v>
      </c>
      <c r="N842" s="5">
        <f t="shared" si="253"/>
        <v>396.93333333333339</v>
      </c>
      <c r="S842" s="164">
        <f t="shared" si="245"/>
        <v>0</v>
      </c>
    </row>
    <row r="843" spans="1:19" ht="31.5" x14ac:dyDescent="0.25">
      <c r="A843" s="78">
        <v>60000543</v>
      </c>
      <c r="B843" s="11" t="s">
        <v>595</v>
      </c>
      <c r="C843" s="54" t="s">
        <v>981</v>
      </c>
      <c r="D843" s="10">
        <f t="shared" si="256"/>
        <v>381.66666666666669</v>
      </c>
      <c r="E843" s="100">
        <f>VLOOKUP(A843,[1]Лист1!$A$2:$O$1343,14,0)</f>
        <v>458</v>
      </c>
      <c r="F843" s="100">
        <f t="shared" si="257"/>
        <v>395</v>
      </c>
      <c r="G843" s="112">
        <f t="shared" si="258"/>
        <v>476.32</v>
      </c>
      <c r="H843" s="113"/>
      <c r="I843" s="114">
        <f t="shared" si="259"/>
        <v>474</v>
      </c>
      <c r="J843" s="115">
        <f t="shared" si="260"/>
        <v>3.4934497816593932</v>
      </c>
      <c r="K843" s="97">
        <v>395</v>
      </c>
      <c r="L843" s="98">
        <f t="shared" si="244"/>
        <v>474</v>
      </c>
      <c r="M843" s="5">
        <f t="shared" si="252"/>
        <v>3.4934497816593932</v>
      </c>
      <c r="N843" s="5">
        <f t="shared" si="253"/>
        <v>396.93333333333339</v>
      </c>
      <c r="S843" s="164">
        <f t="shared" si="245"/>
        <v>0</v>
      </c>
    </row>
    <row r="844" spans="1:19" ht="47.25" x14ac:dyDescent="0.25">
      <c r="A844" s="78">
        <v>60000544</v>
      </c>
      <c r="B844" s="11" t="s">
        <v>596</v>
      </c>
      <c r="C844" s="54" t="s">
        <v>981</v>
      </c>
      <c r="D844" s="10">
        <f t="shared" si="256"/>
        <v>1331.6666666666667</v>
      </c>
      <c r="E844" s="100">
        <f>VLOOKUP(A844,[1]Лист1!$A$2:$O$1343,14,0)</f>
        <v>1598</v>
      </c>
      <c r="F844" s="100">
        <f t="shared" si="257"/>
        <v>1385</v>
      </c>
      <c r="G844" s="112">
        <f t="shared" si="258"/>
        <v>1661.92</v>
      </c>
      <c r="H844" s="113"/>
      <c r="I844" s="114">
        <f t="shared" si="259"/>
        <v>1662</v>
      </c>
      <c r="J844" s="115">
        <f t="shared" si="260"/>
        <v>4.0050062578222736</v>
      </c>
      <c r="K844" s="97">
        <v>1385</v>
      </c>
      <c r="L844" s="98">
        <f t="shared" si="244"/>
        <v>1662</v>
      </c>
      <c r="M844" s="5">
        <f t="shared" si="252"/>
        <v>4.0050062578222736</v>
      </c>
      <c r="N844" s="5">
        <f t="shared" si="253"/>
        <v>1384.9333333333334</v>
      </c>
      <c r="S844" s="164">
        <f t="shared" si="245"/>
        <v>0</v>
      </c>
    </row>
    <row r="845" spans="1:19" ht="31.5" x14ac:dyDescent="0.25">
      <c r="A845" s="78">
        <v>60000545</v>
      </c>
      <c r="B845" s="11" t="s">
        <v>597</v>
      </c>
      <c r="C845" s="54" t="s">
        <v>981</v>
      </c>
      <c r="D845" s="10">
        <f t="shared" si="256"/>
        <v>285</v>
      </c>
      <c r="E845" s="100">
        <f>VLOOKUP(A845,[1]Лист1!$A$2:$O$1343,14,0)</f>
        <v>342</v>
      </c>
      <c r="F845" s="100">
        <f t="shared" si="257"/>
        <v>295</v>
      </c>
      <c r="G845" s="112">
        <f t="shared" si="258"/>
        <v>355.68</v>
      </c>
      <c r="H845" s="113"/>
      <c r="I845" s="114">
        <f t="shared" si="259"/>
        <v>354</v>
      </c>
      <c r="J845" s="115">
        <f t="shared" si="260"/>
        <v>3.5087719298245759</v>
      </c>
      <c r="K845" s="97">
        <v>295</v>
      </c>
      <c r="L845" s="98">
        <f t="shared" si="244"/>
        <v>354</v>
      </c>
      <c r="M845" s="5">
        <f t="shared" si="252"/>
        <v>3.5087719298245759</v>
      </c>
      <c r="N845" s="5">
        <f t="shared" si="253"/>
        <v>296.40000000000003</v>
      </c>
      <c r="S845" s="164">
        <f t="shared" si="245"/>
        <v>0</v>
      </c>
    </row>
    <row r="846" spans="1:19" x14ac:dyDescent="0.25">
      <c r="A846" s="78">
        <v>60000546</v>
      </c>
      <c r="B846" s="11" t="s">
        <v>598</v>
      </c>
      <c r="C846" s="54" t="s">
        <v>981</v>
      </c>
      <c r="D846" s="10">
        <f t="shared" si="256"/>
        <v>355</v>
      </c>
      <c r="E846" s="100">
        <f>VLOOKUP(A846,[1]Лист1!$A$2:$O$1343,14,0)</f>
        <v>426</v>
      </c>
      <c r="F846" s="100">
        <f t="shared" si="257"/>
        <v>365</v>
      </c>
      <c r="G846" s="112">
        <f t="shared" si="258"/>
        <v>443.04</v>
      </c>
      <c r="H846" s="113"/>
      <c r="I846" s="114">
        <f t="shared" si="259"/>
        <v>438</v>
      </c>
      <c r="J846" s="115">
        <f t="shared" si="260"/>
        <v>2.816901408450704</v>
      </c>
      <c r="K846" s="97">
        <v>365</v>
      </c>
      <c r="L846" s="98">
        <f t="shared" si="244"/>
        <v>438</v>
      </c>
      <c r="M846" s="5">
        <f t="shared" si="252"/>
        <v>2.816901408450704</v>
      </c>
      <c r="N846" s="5">
        <f t="shared" si="253"/>
        <v>369.2</v>
      </c>
      <c r="S846" s="164">
        <f t="shared" si="245"/>
        <v>0</v>
      </c>
    </row>
    <row r="847" spans="1:19" ht="31.5" x14ac:dyDescent="0.25">
      <c r="A847" s="78">
        <v>60001003</v>
      </c>
      <c r="B847" s="11" t="s">
        <v>599</v>
      </c>
      <c r="C847" s="54" t="s">
        <v>981</v>
      </c>
      <c r="D847" s="10">
        <f t="shared" si="256"/>
        <v>356.66666666666669</v>
      </c>
      <c r="E847" s="100">
        <f>VLOOKUP(A847,[1]Лист1!$A$2:$O$1343,14,0)</f>
        <v>428</v>
      </c>
      <c r="F847" s="100">
        <f t="shared" si="257"/>
        <v>370</v>
      </c>
      <c r="G847" s="112">
        <f t="shared" si="258"/>
        <v>445.12</v>
      </c>
      <c r="H847" s="113"/>
      <c r="I847" s="114">
        <f t="shared" si="259"/>
        <v>444</v>
      </c>
      <c r="J847" s="115">
        <f t="shared" si="260"/>
        <v>3.7383177570093409</v>
      </c>
      <c r="K847" s="97">
        <v>370</v>
      </c>
      <c r="L847" s="98">
        <f t="shared" si="244"/>
        <v>444</v>
      </c>
      <c r="M847" s="5">
        <f t="shared" si="252"/>
        <v>3.7383177570093409</v>
      </c>
      <c r="N847" s="5">
        <f t="shared" si="253"/>
        <v>370.93333333333339</v>
      </c>
      <c r="S847" s="164">
        <f t="shared" si="245"/>
        <v>0</v>
      </c>
    </row>
    <row r="848" spans="1:19" ht="47.25" x14ac:dyDescent="0.25">
      <c r="A848" s="78">
        <v>60001004</v>
      </c>
      <c r="B848" s="11" t="s">
        <v>600</v>
      </c>
      <c r="C848" s="54" t="s">
        <v>981</v>
      </c>
      <c r="D848" s="10">
        <f t="shared" si="256"/>
        <v>263.33333333333337</v>
      </c>
      <c r="E848" s="100">
        <f>VLOOKUP(A848,[1]Лист1!$A$2:$O$1343,14,0)</f>
        <v>316</v>
      </c>
      <c r="F848" s="100">
        <f t="shared" si="257"/>
        <v>275</v>
      </c>
      <c r="G848" s="112">
        <f t="shared" si="258"/>
        <v>328.64</v>
      </c>
      <c r="H848" s="113"/>
      <c r="I848" s="114">
        <f t="shared" si="259"/>
        <v>330</v>
      </c>
      <c r="J848" s="115">
        <f t="shared" si="260"/>
        <v>4.4303797468354418</v>
      </c>
      <c r="K848" s="97">
        <v>275</v>
      </c>
      <c r="L848" s="98">
        <f t="shared" si="244"/>
        <v>330</v>
      </c>
      <c r="M848" s="5">
        <f t="shared" si="252"/>
        <v>4.4303797468354418</v>
      </c>
      <c r="N848" s="5">
        <f t="shared" si="253"/>
        <v>273.86666666666673</v>
      </c>
      <c r="S848" s="164">
        <f t="shared" si="245"/>
        <v>0</v>
      </c>
    </row>
    <row r="849" spans="1:19" ht="47.25" x14ac:dyDescent="0.25">
      <c r="A849" s="77">
        <v>60000670</v>
      </c>
      <c r="B849" s="11" t="s">
        <v>601</v>
      </c>
      <c r="C849" s="61" t="s">
        <v>981</v>
      </c>
      <c r="D849" s="10">
        <f t="shared" si="256"/>
        <v>350.83333333333337</v>
      </c>
      <c r="E849" s="100">
        <f>VLOOKUP(A849,[1]Лист1!$A$2:$O$1343,14,0)</f>
        <v>421</v>
      </c>
      <c r="F849" s="100">
        <f t="shared" si="257"/>
        <v>365</v>
      </c>
      <c r="G849" s="112">
        <f t="shared" si="258"/>
        <v>437.84000000000003</v>
      </c>
      <c r="H849" s="113"/>
      <c r="I849" s="114">
        <f t="shared" si="259"/>
        <v>438</v>
      </c>
      <c r="J849" s="115">
        <f t="shared" si="260"/>
        <v>4.0380047505938137</v>
      </c>
      <c r="K849" s="97">
        <v>365</v>
      </c>
      <c r="L849" s="98">
        <f t="shared" si="244"/>
        <v>438</v>
      </c>
      <c r="M849" s="5">
        <f t="shared" si="252"/>
        <v>4.0380047505938137</v>
      </c>
      <c r="N849" s="5">
        <f t="shared" si="253"/>
        <v>364.86666666666673</v>
      </c>
      <c r="S849" s="164">
        <f t="shared" si="245"/>
        <v>0</v>
      </c>
    </row>
    <row r="850" spans="1:19" ht="47.25" x14ac:dyDescent="0.25">
      <c r="A850" s="77">
        <v>60000671</v>
      </c>
      <c r="B850" s="11" t="s">
        <v>602</v>
      </c>
      <c r="C850" s="61" t="s">
        <v>981</v>
      </c>
      <c r="D850" s="10">
        <f t="shared" si="256"/>
        <v>635.83333333333337</v>
      </c>
      <c r="E850" s="100">
        <f>VLOOKUP(A850,[1]Лист1!$A$2:$O$1343,14,0)</f>
        <v>763</v>
      </c>
      <c r="F850" s="100">
        <f t="shared" si="257"/>
        <v>660</v>
      </c>
      <c r="G850" s="112">
        <f t="shared" si="258"/>
        <v>793.52</v>
      </c>
      <c r="H850" s="113"/>
      <c r="I850" s="114">
        <f t="shared" si="259"/>
        <v>792</v>
      </c>
      <c r="J850" s="115">
        <f t="shared" si="260"/>
        <v>3.800786369593709</v>
      </c>
      <c r="K850" s="97">
        <v>660</v>
      </c>
      <c r="L850" s="98">
        <f t="shared" si="244"/>
        <v>792</v>
      </c>
      <c r="M850" s="5">
        <f t="shared" si="252"/>
        <v>3.800786369593709</v>
      </c>
      <c r="N850" s="5">
        <f t="shared" si="253"/>
        <v>661.26666666666677</v>
      </c>
      <c r="S850" s="164">
        <f t="shared" si="245"/>
        <v>0</v>
      </c>
    </row>
    <row r="851" spans="1:19" s="4" customFormat="1" ht="47.25" x14ac:dyDescent="0.25">
      <c r="A851" s="77">
        <v>60000672</v>
      </c>
      <c r="B851" s="11" t="s">
        <v>603</v>
      </c>
      <c r="C851" s="61" t="s">
        <v>981</v>
      </c>
      <c r="D851" s="10">
        <f t="shared" si="256"/>
        <v>635.83333333333337</v>
      </c>
      <c r="E851" s="100">
        <f>VLOOKUP(A851,[1]Лист1!$A$2:$O$1343,14,0)</f>
        <v>763</v>
      </c>
      <c r="F851" s="100">
        <f t="shared" si="257"/>
        <v>660</v>
      </c>
      <c r="G851" s="112">
        <f t="shared" si="258"/>
        <v>793.52</v>
      </c>
      <c r="H851" s="113"/>
      <c r="I851" s="114">
        <f t="shared" si="259"/>
        <v>792</v>
      </c>
      <c r="J851" s="115">
        <f t="shared" si="260"/>
        <v>3.800786369593709</v>
      </c>
      <c r="K851" s="97">
        <v>660</v>
      </c>
      <c r="L851" s="98">
        <f t="shared" si="244"/>
        <v>792</v>
      </c>
      <c r="M851" s="5">
        <f t="shared" si="252"/>
        <v>3.800786369593709</v>
      </c>
      <c r="N851" s="5">
        <f t="shared" si="253"/>
        <v>661.26666666666677</v>
      </c>
      <c r="S851" s="164">
        <f t="shared" si="245"/>
        <v>0</v>
      </c>
    </row>
    <row r="852" spans="1:19" s="4" customFormat="1" ht="47.25" x14ac:dyDescent="0.25">
      <c r="A852" s="77">
        <v>60000673</v>
      </c>
      <c r="B852" s="11" t="s">
        <v>604</v>
      </c>
      <c r="C852" s="61" t="s">
        <v>981</v>
      </c>
      <c r="D852" s="10">
        <f t="shared" si="256"/>
        <v>635.83333333333337</v>
      </c>
      <c r="E852" s="100">
        <f>VLOOKUP(A852,[1]Лист1!$A$2:$O$1343,14,0)</f>
        <v>763</v>
      </c>
      <c r="F852" s="100">
        <f t="shared" si="257"/>
        <v>660</v>
      </c>
      <c r="G852" s="112">
        <f t="shared" si="258"/>
        <v>793.52</v>
      </c>
      <c r="H852" s="113"/>
      <c r="I852" s="114">
        <f t="shared" si="259"/>
        <v>792</v>
      </c>
      <c r="J852" s="115">
        <f t="shared" si="260"/>
        <v>3.800786369593709</v>
      </c>
      <c r="K852" s="97">
        <v>660</v>
      </c>
      <c r="L852" s="98">
        <f t="shared" si="244"/>
        <v>792</v>
      </c>
      <c r="M852" s="5">
        <f t="shared" si="252"/>
        <v>3.800786369593709</v>
      </c>
      <c r="N852" s="5">
        <f t="shared" si="253"/>
        <v>661.26666666666677</v>
      </c>
      <c r="S852" s="164">
        <f t="shared" si="245"/>
        <v>0</v>
      </c>
    </row>
    <row r="853" spans="1:19" s="4" customFormat="1" ht="47.25" x14ac:dyDescent="0.25">
      <c r="A853" s="77">
        <v>60000674</v>
      </c>
      <c r="B853" s="11" t="s">
        <v>605</v>
      </c>
      <c r="C853" s="61" t="s">
        <v>981</v>
      </c>
      <c r="D853" s="10">
        <f t="shared" si="256"/>
        <v>635.83333333333337</v>
      </c>
      <c r="E853" s="100">
        <f>VLOOKUP(A853,[1]Лист1!$A$2:$O$1343,14,0)</f>
        <v>763</v>
      </c>
      <c r="F853" s="100">
        <f t="shared" si="257"/>
        <v>660</v>
      </c>
      <c r="G853" s="112">
        <f t="shared" si="258"/>
        <v>793.52</v>
      </c>
      <c r="H853" s="113"/>
      <c r="I853" s="114">
        <f t="shared" si="259"/>
        <v>792</v>
      </c>
      <c r="J853" s="115">
        <f t="shared" si="260"/>
        <v>3.800786369593709</v>
      </c>
      <c r="K853" s="97">
        <v>660</v>
      </c>
      <c r="L853" s="98">
        <f t="shared" ref="L853:L916" si="261">K853*1.2</f>
        <v>792</v>
      </c>
      <c r="M853" s="5">
        <f t="shared" si="252"/>
        <v>3.800786369593709</v>
      </c>
      <c r="N853" s="5">
        <f t="shared" si="253"/>
        <v>661.26666666666677</v>
      </c>
      <c r="S853" s="164">
        <f t="shared" si="245"/>
        <v>0</v>
      </c>
    </row>
    <row r="854" spans="1:19" s="4" customFormat="1" ht="113.25" x14ac:dyDescent="0.25">
      <c r="A854" s="77">
        <v>60000691</v>
      </c>
      <c r="B854" s="11" t="s">
        <v>606</v>
      </c>
      <c r="C854" s="61" t="s">
        <v>981</v>
      </c>
      <c r="D854" s="10">
        <f t="shared" si="256"/>
        <v>295</v>
      </c>
      <c r="E854" s="100">
        <f>VLOOKUP(A854,[1]Лист1!$A$2:$O$1343,14,0)</f>
        <v>354</v>
      </c>
      <c r="F854" s="100">
        <f t="shared" si="257"/>
        <v>305</v>
      </c>
      <c r="G854" s="112">
        <f t="shared" si="258"/>
        <v>368.16</v>
      </c>
      <c r="H854" s="113"/>
      <c r="I854" s="114">
        <f t="shared" si="259"/>
        <v>366</v>
      </c>
      <c r="J854" s="115">
        <f t="shared" si="260"/>
        <v>3.3898305084745743</v>
      </c>
      <c r="K854" s="97">
        <v>305</v>
      </c>
      <c r="L854" s="98">
        <f t="shared" si="261"/>
        <v>366</v>
      </c>
      <c r="M854" s="5">
        <f t="shared" si="252"/>
        <v>3.3898305084745743</v>
      </c>
      <c r="N854" s="5">
        <f t="shared" si="253"/>
        <v>306.8</v>
      </c>
      <c r="S854" s="164">
        <f t="shared" ref="S854:S917" si="262">(ROUND(F854,2)*1.2)-ROUND(I854,2)</f>
        <v>0</v>
      </c>
    </row>
    <row r="855" spans="1:19" s="4" customFormat="1" ht="31.5" x14ac:dyDescent="0.25">
      <c r="A855" s="77">
        <v>60000693</v>
      </c>
      <c r="B855" s="11" t="s">
        <v>607</v>
      </c>
      <c r="C855" s="61" t="s">
        <v>981</v>
      </c>
      <c r="D855" s="10">
        <f t="shared" si="256"/>
        <v>715.83333333333337</v>
      </c>
      <c r="E855" s="100">
        <f>VLOOKUP(A855,[1]Лист1!$A$2:$O$1343,14,0)</f>
        <v>859</v>
      </c>
      <c r="F855" s="100">
        <f t="shared" si="257"/>
        <v>775</v>
      </c>
      <c r="G855" s="112">
        <f t="shared" si="258"/>
        <v>893.36</v>
      </c>
      <c r="H855" s="113"/>
      <c r="I855" s="114">
        <f t="shared" si="259"/>
        <v>930</v>
      </c>
      <c r="J855" s="115">
        <f t="shared" si="260"/>
        <v>8.2654249126891841</v>
      </c>
      <c r="K855" s="97">
        <v>775</v>
      </c>
      <c r="L855" s="98">
        <f t="shared" si="261"/>
        <v>930</v>
      </c>
      <c r="M855" s="5">
        <f t="shared" si="252"/>
        <v>8.2654249126891841</v>
      </c>
      <c r="N855" s="5">
        <f t="shared" si="253"/>
        <v>744.4666666666667</v>
      </c>
      <c r="S855" s="164">
        <f t="shared" si="262"/>
        <v>0</v>
      </c>
    </row>
    <row r="856" spans="1:19" s="4" customFormat="1" ht="31.5" x14ac:dyDescent="0.25">
      <c r="A856" s="77">
        <v>60000694</v>
      </c>
      <c r="B856" s="11" t="s">
        <v>608</v>
      </c>
      <c r="C856" s="61" t="s">
        <v>981</v>
      </c>
      <c r="D856" s="10">
        <f t="shared" si="256"/>
        <v>1430.8333333333335</v>
      </c>
      <c r="E856" s="100">
        <f>VLOOKUP(A856,[1]Лист1!$A$2:$O$1343,14,0)</f>
        <v>1717</v>
      </c>
      <c r="F856" s="100">
        <f t="shared" si="257"/>
        <v>1485</v>
      </c>
      <c r="G856" s="112">
        <f t="shared" si="258"/>
        <v>1785.68</v>
      </c>
      <c r="H856" s="113"/>
      <c r="I856" s="114">
        <f t="shared" si="259"/>
        <v>1782</v>
      </c>
      <c r="J856" s="115">
        <f t="shared" si="260"/>
        <v>3.7856726849155393</v>
      </c>
      <c r="K856" s="97">
        <v>1485</v>
      </c>
      <c r="L856" s="98">
        <f t="shared" si="261"/>
        <v>1782</v>
      </c>
      <c r="M856" s="5">
        <f t="shared" si="252"/>
        <v>3.7856726849155393</v>
      </c>
      <c r="N856" s="5">
        <f t="shared" si="253"/>
        <v>1488.0666666666668</v>
      </c>
      <c r="S856" s="164">
        <f t="shared" si="262"/>
        <v>0</v>
      </c>
    </row>
    <row r="857" spans="1:19" s="4" customFormat="1" ht="63" x14ac:dyDescent="0.25">
      <c r="A857" s="77">
        <v>60000695</v>
      </c>
      <c r="B857" s="36" t="s">
        <v>1129</v>
      </c>
      <c r="C857" s="61" t="s">
        <v>1006</v>
      </c>
      <c r="D857" s="10">
        <f t="shared" si="256"/>
        <v>424.16666666666669</v>
      </c>
      <c r="E857" s="100">
        <f>VLOOKUP(A857,[1]Лист1!$A$2:$O$1343,14,0)</f>
        <v>509</v>
      </c>
      <c r="F857" s="100">
        <f t="shared" si="257"/>
        <v>440</v>
      </c>
      <c r="G857" s="112">
        <f t="shared" si="258"/>
        <v>529.36</v>
      </c>
      <c r="H857" s="113"/>
      <c r="I857" s="114">
        <f t="shared" si="259"/>
        <v>528</v>
      </c>
      <c r="J857" s="115">
        <f t="shared" si="260"/>
        <v>3.7328094302554007</v>
      </c>
      <c r="K857" s="97">
        <v>440</v>
      </c>
      <c r="L857" s="98">
        <f t="shared" si="261"/>
        <v>528</v>
      </c>
      <c r="M857" s="5">
        <f t="shared" si="252"/>
        <v>3.7328094302554007</v>
      </c>
      <c r="N857" s="5">
        <f t="shared" si="253"/>
        <v>441.13333333333338</v>
      </c>
      <c r="S857" s="164">
        <f t="shared" si="262"/>
        <v>0</v>
      </c>
    </row>
    <row r="858" spans="1:19" s="4" customFormat="1" ht="15.75" customHeight="1" x14ac:dyDescent="0.25">
      <c r="A858" s="227" t="s">
        <v>1045</v>
      </c>
      <c r="B858" s="228"/>
      <c r="C858" s="228"/>
      <c r="D858" s="228"/>
      <c r="E858" s="228"/>
      <c r="F858" s="228"/>
      <c r="G858" s="228"/>
      <c r="H858" s="228"/>
      <c r="I858" s="229"/>
      <c r="J858" s="116"/>
      <c r="K858" s="97">
        <f t="shared" ref="K858:K894" si="263">F858</f>
        <v>0</v>
      </c>
      <c r="L858" s="98">
        <f t="shared" si="261"/>
        <v>0</v>
      </c>
      <c r="M858" s="5" t="e">
        <f t="shared" si="252"/>
        <v>#DIV/0!</v>
      </c>
      <c r="N858" s="5">
        <f t="shared" si="253"/>
        <v>0</v>
      </c>
      <c r="S858" s="164">
        <f t="shared" si="262"/>
        <v>0</v>
      </c>
    </row>
    <row r="859" spans="1:19" ht="31.5" x14ac:dyDescent="0.25">
      <c r="A859" s="77">
        <v>60000610</v>
      </c>
      <c r="B859" s="30" t="s">
        <v>609</v>
      </c>
      <c r="C859" s="61" t="s">
        <v>981</v>
      </c>
      <c r="D859" s="10">
        <f t="shared" ref="D859:D893" si="264">E859/1.2</f>
        <v>654.16666666666674</v>
      </c>
      <c r="E859" s="100">
        <f>VLOOKUP(A859,[1]Лист1!$A$2:$O$1343,14,0)</f>
        <v>785</v>
      </c>
      <c r="F859" s="100">
        <f t="shared" ref="F859:F893" si="265">K859</f>
        <v>680</v>
      </c>
      <c r="G859" s="112">
        <f t="shared" ref="G859:G893" si="266">E859*$H$11</f>
        <v>816.4</v>
      </c>
      <c r="H859" s="113"/>
      <c r="I859" s="114">
        <f t="shared" ref="I859:I922" si="267">F859*1.2</f>
        <v>816</v>
      </c>
      <c r="J859" s="115">
        <f t="shared" ref="J859:J893" si="268">I859/E859*100-100</f>
        <v>3.9490445859872665</v>
      </c>
      <c r="K859" s="97">
        <v>680</v>
      </c>
      <c r="L859" s="98">
        <f t="shared" si="261"/>
        <v>816</v>
      </c>
      <c r="M859" s="5">
        <f t="shared" si="252"/>
        <v>3.9490445859872665</v>
      </c>
      <c r="N859" s="5">
        <f t="shared" si="253"/>
        <v>680.33333333333348</v>
      </c>
      <c r="S859" s="164">
        <f t="shared" si="262"/>
        <v>0</v>
      </c>
    </row>
    <row r="860" spans="1:19" ht="31.5" x14ac:dyDescent="0.25">
      <c r="A860" s="77">
        <v>60000611</v>
      </c>
      <c r="B860" s="30" t="s">
        <v>610</v>
      </c>
      <c r="C860" s="61" t="s">
        <v>981</v>
      </c>
      <c r="D860" s="10">
        <f t="shared" si="264"/>
        <v>654.16666666666674</v>
      </c>
      <c r="E860" s="100">
        <f>VLOOKUP(A860,[1]Лист1!$A$2:$O$1343,14,0)</f>
        <v>785</v>
      </c>
      <c r="F860" s="100">
        <f t="shared" si="265"/>
        <v>680</v>
      </c>
      <c r="G860" s="112">
        <f t="shared" si="266"/>
        <v>816.4</v>
      </c>
      <c r="H860" s="113"/>
      <c r="I860" s="114">
        <f t="shared" si="267"/>
        <v>816</v>
      </c>
      <c r="J860" s="115">
        <f t="shared" si="268"/>
        <v>3.9490445859872665</v>
      </c>
      <c r="K860" s="97">
        <v>680</v>
      </c>
      <c r="L860" s="98">
        <f t="shared" si="261"/>
        <v>816</v>
      </c>
      <c r="M860" s="5">
        <f t="shared" ref="M860:M923" si="269">L860/E860*100-100</f>
        <v>3.9490445859872665</v>
      </c>
      <c r="N860" s="5">
        <f t="shared" ref="N860:N923" si="270">D860*1.04</f>
        <v>680.33333333333348</v>
      </c>
      <c r="S860" s="164">
        <f t="shared" si="262"/>
        <v>0</v>
      </c>
    </row>
    <row r="861" spans="1:19" ht="31.5" x14ac:dyDescent="0.25">
      <c r="A861" s="77">
        <v>60000612</v>
      </c>
      <c r="B861" s="30" t="s">
        <v>611</v>
      </c>
      <c r="C861" s="61" t="s">
        <v>981</v>
      </c>
      <c r="D861" s="10">
        <f t="shared" si="264"/>
        <v>654.16666666666674</v>
      </c>
      <c r="E861" s="100">
        <f>VLOOKUP(A861,[1]Лист1!$A$2:$O$1343,14,0)</f>
        <v>785</v>
      </c>
      <c r="F861" s="100">
        <f t="shared" si="265"/>
        <v>680</v>
      </c>
      <c r="G861" s="112">
        <f t="shared" si="266"/>
        <v>816.4</v>
      </c>
      <c r="H861" s="113"/>
      <c r="I861" s="114">
        <f t="shared" si="267"/>
        <v>816</v>
      </c>
      <c r="J861" s="115">
        <f t="shared" si="268"/>
        <v>3.9490445859872665</v>
      </c>
      <c r="K861" s="97">
        <v>680</v>
      </c>
      <c r="L861" s="98">
        <f t="shared" si="261"/>
        <v>816</v>
      </c>
      <c r="M861" s="5">
        <f t="shared" si="269"/>
        <v>3.9490445859872665</v>
      </c>
      <c r="N861" s="5">
        <f t="shared" si="270"/>
        <v>680.33333333333348</v>
      </c>
      <c r="S861" s="164">
        <f t="shared" si="262"/>
        <v>0</v>
      </c>
    </row>
    <row r="862" spans="1:19" ht="31.5" x14ac:dyDescent="0.25">
      <c r="A862" s="77">
        <v>60000613</v>
      </c>
      <c r="B862" s="30" t="s">
        <v>612</v>
      </c>
      <c r="C862" s="61" t="s">
        <v>981</v>
      </c>
      <c r="D862" s="10">
        <f t="shared" si="264"/>
        <v>654.16666666666674</v>
      </c>
      <c r="E862" s="100">
        <f>VLOOKUP(A862,[1]Лист1!$A$2:$O$1343,14,0)</f>
        <v>785</v>
      </c>
      <c r="F862" s="100">
        <f t="shared" si="265"/>
        <v>680</v>
      </c>
      <c r="G862" s="112">
        <f t="shared" si="266"/>
        <v>816.4</v>
      </c>
      <c r="H862" s="113"/>
      <c r="I862" s="114">
        <f t="shared" si="267"/>
        <v>816</v>
      </c>
      <c r="J862" s="115">
        <f t="shared" si="268"/>
        <v>3.9490445859872665</v>
      </c>
      <c r="K862" s="97">
        <v>680</v>
      </c>
      <c r="L862" s="98">
        <f t="shared" si="261"/>
        <v>816</v>
      </c>
      <c r="M862" s="5">
        <f t="shared" si="269"/>
        <v>3.9490445859872665</v>
      </c>
      <c r="N862" s="5">
        <f t="shared" si="270"/>
        <v>680.33333333333348</v>
      </c>
      <c r="S862" s="164">
        <f t="shared" si="262"/>
        <v>0</v>
      </c>
    </row>
    <row r="863" spans="1:19" ht="31.5" x14ac:dyDescent="0.25">
      <c r="A863" s="77">
        <v>60000614</v>
      </c>
      <c r="B863" s="30" t="s">
        <v>613</v>
      </c>
      <c r="C863" s="61" t="s">
        <v>981</v>
      </c>
      <c r="D863" s="10">
        <f t="shared" si="264"/>
        <v>654.16666666666674</v>
      </c>
      <c r="E863" s="100">
        <f>VLOOKUP(A863,[1]Лист1!$A$2:$O$1343,14,0)</f>
        <v>785</v>
      </c>
      <c r="F863" s="100">
        <f t="shared" si="265"/>
        <v>680</v>
      </c>
      <c r="G863" s="112">
        <f t="shared" si="266"/>
        <v>816.4</v>
      </c>
      <c r="H863" s="113"/>
      <c r="I863" s="114">
        <f t="shared" si="267"/>
        <v>816</v>
      </c>
      <c r="J863" s="115">
        <f t="shared" si="268"/>
        <v>3.9490445859872665</v>
      </c>
      <c r="K863" s="97">
        <v>680</v>
      </c>
      <c r="L863" s="98">
        <f t="shared" si="261"/>
        <v>816</v>
      </c>
      <c r="M863" s="5">
        <f t="shared" si="269"/>
        <v>3.9490445859872665</v>
      </c>
      <c r="N863" s="5">
        <f t="shared" si="270"/>
        <v>680.33333333333348</v>
      </c>
      <c r="S863" s="164">
        <f t="shared" si="262"/>
        <v>0</v>
      </c>
    </row>
    <row r="864" spans="1:19" ht="31.5" x14ac:dyDescent="0.25">
      <c r="A864" s="77">
        <v>60000615</v>
      </c>
      <c r="B864" s="30" t="s">
        <v>614</v>
      </c>
      <c r="C864" s="61" t="s">
        <v>981</v>
      </c>
      <c r="D864" s="10">
        <f t="shared" si="264"/>
        <v>654.16666666666674</v>
      </c>
      <c r="E864" s="100">
        <f>VLOOKUP(A864,[1]Лист1!$A$2:$O$1343,14,0)</f>
        <v>785</v>
      </c>
      <c r="F864" s="100">
        <f t="shared" si="265"/>
        <v>680</v>
      </c>
      <c r="G864" s="112">
        <f t="shared" si="266"/>
        <v>816.4</v>
      </c>
      <c r="H864" s="113"/>
      <c r="I864" s="114">
        <f t="shared" si="267"/>
        <v>816</v>
      </c>
      <c r="J864" s="115">
        <f t="shared" si="268"/>
        <v>3.9490445859872665</v>
      </c>
      <c r="K864" s="97">
        <v>680</v>
      </c>
      <c r="L864" s="98">
        <f t="shared" si="261"/>
        <v>816</v>
      </c>
      <c r="M864" s="5">
        <f t="shared" si="269"/>
        <v>3.9490445859872665</v>
      </c>
      <c r="N864" s="5">
        <f t="shared" si="270"/>
        <v>680.33333333333348</v>
      </c>
      <c r="S864" s="164">
        <f t="shared" si="262"/>
        <v>0</v>
      </c>
    </row>
    <row r="865" spans="1:19" ht="31.5" x14ac:dyDescent="0.25">
      <c r="A865" s="77">
        <v>60000616</v>
      </c>
      <c r="B865" s="30" t="s">
        <v>615</v>
      </c>
      <c r="C865" s="61" t="s">
        <v>981</v>
      </c>
      <c r="D865" s="10">
        <f t="shared" si="264"/>
        <v>654.16666666666674</v>
      </c>
      <c r="E865" s="100">
        <f>VLOOKUP(A865,[1]Лист1!$A$2:$O$1343,14,0)</f>
        <v>785</v>
      </c>
      <c r="F865" s="100">
        <f t="shared" si="265"/>
        <v>680</v>
      </c>
      <c r="G865" s="112">
        <f t="shared" si="266"/>
        <v>816.4</v>
      </c>
      <c r="H865" s="113"/>
      <c r="I865" s="114">
        <f t="shared" si="267"/>
        <v>816</v>
      </c>
      <c r="J865" s="115">
        <f t="shared" si="268"/>
        <v>3.9490445859872665</v>
      </c>
      <c r="K865" s="97">
        <v>680</v>
      </c>
      <c r="L865" s="98">
        <f t="shared" si="261"/>
        <v>816</v>
      </c>
      <c r="M865" s="5">
        <f t="shared" si="269"/>
        <v>3.9490445859872665</v>
      </c>
      <c r="N865" s="5">
        <f t="shared" si="270"/>
        <v>680.33333333333348</v>
      </c>
      <c r="S865" s="164">
        <f t="shared" si="262"/>
        <v>0</v>
      </c>
    </row>
    <row r="866" spans="1:19" ht="31.5" x14ac:dyDescent="0.25">
      <c r="A866" s="77">
        <v>60000617</v>
      </c>
      <c r="B866" s="30" t="s">
        <v>616</v>
      </c>
      <c r="C866" s="61" t="s">
        <v>981</v>
      </c>
      <c r="D866" s="10">
        <f t="shared" si="264"/>
        <v>654.16666666666674</v>
      </c>
      <c r="E866" s="100">
        <f>VLOOKUP(A866,[1]Лист1!$A$2:$O$1343,14,0)</f>
        <v>785</v>
      </c>
      <c r="F866" s="100">
        <f t="shared" si="265"/>
        <v>680</v>
      </c>
      <c r="G866" s="112">
        <f t="shared" si="266"/>
        <v>816.4</v>
      </c>
      <c r="H866" s="113"/>
      <c r="I866" s="114">
        <f t="shared" si="267"/>
        <v>816</v>
      </c>
      <c r="J866" s="115">
        <f t="shared" si="268"/>
        <v>3.9490445859872665</v>
      </c>
      <c r="K866" s="97">
        <v>680</v>
      </c>
      <c r="L866" s="98">
        <f t="shared" si="261"/>
        <v>816</v>
      </c>
      <c r="M866" s="5">
        <f t="shared" si="269"/>
        <v>3.9490445859872665</v>
      </c>
      <c r="N866" s="5">
        <f t="shared" si="270"/>
        <v>680.33333333333348</v>
      </c>
      <c r="S866" s="164">
        <f t="shared" si="262"/>
        <v>0</v>
      </c>
    </row>
    <row r="867" spans="1:19" ht="31.5" x14ac:dyDescent="0.25">
      <c r="A867" s="77">
        <v>60000618</v>
      </c>
      <c r="B867" s="30" t="s">
        <v>617</v>
      </c>
      <c r="C867" s="61" t="s">
        <v>981</v>
      </c>
      <c r="D867" s="10">
        <f t="shared" si="264"/>
        <v>654.16666666666674</v>
      </c>
      <c r="E867" s="100">
        <f>VLOOKUP(A867,[1]Лист1!$A$2:$O$1343,14,0)</f>
        <v>785</v>
      </c>
      <c r="F867" s="100">
        <f t="shared" si="265"/>
        <v>680</v>
      </c>
      <c r="G867" s="112">
        <f t="shared" si="266"/>
        <v>816.4</v>
      </c>
      <c r="H867" s="113"/>
      <c r="I867" s="114">
        <f t="shared" si="267"/>
        <v>816</v>
      </c>
      <c r="J867" s="115">
        <f t="shared" si="268"/>
        <v>3.9490445859872665</v>
      </c>
      <c r="K867" s="97">
        <v>680</v>
      </c>
      <c r="L867" s="98">
        <f t="shared" si="261"/>
        <v>816</v>
      </c>
      <c r="M867" s="5">
        <f t="shared" si="269"/>
        <v>3.9490445859872665</v>
      </c>
      <c r="N867" s="5">
        <f t="shared" si="270"/>
        <v>680.33333333333348</v>
      </c>
      <c r="S867" s="164">
        <f t="shared" si="262"/>
        <v>0</v>
      </c>
    </row>
    <row r="868" spans="1:19" ht="31.5" x14ac:dyDescent="0.25">
      <c r="A868" s="77">
        <v>60000619</v>
      </c>
      <c r="B868" s="30" t="s">
        <v>618</v>
      </c>
      <c r="C868" s="61" t="s">
        <v>981</v>
      </c>
      <c r="D868" s="10">
        <f t="shared" si="264"/>
        <v>654.16666666666674</v>
      </c>
      <c r="E868" s="100">
        <f>VLOOKUP(A868,[1]Лист1!$A$2:$O$1343,14,0)</f>
        <v>785</v>
      </c>
      <c r="F868" s="100">
        <f t="shared" si="265"/>
        <v>680</v>
      </c>
      <c r="G868" s="112">
        <f t="shared" si="266"/>
        <v>816.4</v>
      </c>
      <c r="H868" s="113"/>
      <c r="I868" s="114">
        <f t="shared" si="267"/>
        <v>816</v>
      </c>
      <c r="J868" s="115">
        <f t="shared" si="268"/>
        <v>3.9490445859872665</v>
      </c>
      <c r="K868" s="97">
        <v>680</v>
      </c>
      <c r="L868" s="98">
        <f t="shared" si="261"/>
        <v>816</v>
      </c>
      <c r="M868" s="5">
        <f t="shared" si="269"/>
        <v>3.9490445859872665</v>
      </c>
      <c r="N868" s="5">
        <f t="shared" si="270"/>
        <v>680.33333333333348</v>
      </c>
      <c r="S868" s="164">
        <f t="shared" si="262"/>
        <v>0</v>
      </c>
    </row>
    <row r="869" spans="1:19" ht="31.5" x14ac:dyDescent="0.25">
      <c r="A869" s="77">
        <v>60000620</v>
      </c>
      <c r="B869" s="30" t="s">
        <v>619</v>
      </c>
      <c r="C869" s="61" t="s">
        <v>981</v>
      </c>
      <c r="D869" s="10">
        <f t="shared" si="264"/>
        <v>654.16666666666674</v>
      </c>
      <c r="E869" s="100">
        <f>VLOOKUP(A869,[1]Лист1!$A$2:$O$1343,14,0)</f>
        <v>785</v>
      </c>
      <c r="F869" s="100">
        <f t="shared" si="265"/>
        <v>680</v>
      </c>
      <c r="G869" s="112">
        <f t="shared" si="266"/>
        <v>816.4</v>
      </c>
      <c r="H869" s="113"/>
      <c r="I869" s="114">
        <f t="shared" si="267"/>
        <v>816</v>
      </c>
      <c r="J869" s="115">
        <f t="shared" si="268"/>
        <v>3.9490445859872665</v>
      </c>
      <c r="K869" s="97">
        <v>680</v>
      </c>
      <c r="L869" s="98">
        <f t="shared" si="261"/>
        <v>816</v>
      </c>
      <c r="M869" s="5">
        <f t="shared" si="269"/>
        <v>3.9490445859872665</v>
      </c>
      <c r="N869" s="5">
        <f t="shared" si="270"/>
        <v>680.33333333333348</v>
      </c>
      <c r="S869" s="164">
        <f t="shared" si="262"/>
        <v>0</v>
      </c>
    </row>
    <row r="870" spans="1:19" ht="31.5" x14ac:dyDescent="0.25">
      <c r="A870" s="77">
        <v>60000621</v>
      </c>
      <c r="B870" s="30" t="s">
        <v>620</v>
      </c>
      <c r="C870" s="61" t="s">
        <v>981</v>
      </c>
      <c r="D870" s="10">
        <f t="shared" si="264"/>
        <v>654.16666666666674</v>
      </c>
      <c r="E870" s="100">
        <f>VLOOKUP(A870,[1]Лист1!$A$2:$O$1343,14,0)</f>
        <v>785</v>
      </c>
      <c r="F870" s="100">
        <f t="shared" si="265"/>
        <v>680</v>
      </c>
      <c r="G870" s="112">
        <f t="shared" si="266"/>
        <v>816.4</v>
      </c>
      <c r="H870" s="113"/>
      <c r="I870" s="114">
        <f t="shared" si="267"/>
        <v>816</v>
      </c>
      <c r="J870" s="115">
        <f t="shared" si="268"/>
        <v>3.9490445859872665</v>
      </c>
      <c r="K870" s="97">
        <v>680</v>
      </c>
      <c r="L870" s="98">
        <f t="shared" si="261"/>
        <v>816</v>
      </c>
      <c r="M870" s="5">
        <f t="shared" si="269"/>
        <v>3.9490445859872665</v>
      </c>
      <c r="N870" s="5">
        <f t="shared" si="270"/>
        <v>680.33333333333348</v>
      </c>
      <c r="S870" s="164">
        <f t="shared" si="262"/>
        <v>0</v>
      </c>
    </row>
    <row r="871" spans="1:19" ht="31.5" x14ac:dyDescent="0.25">
      <c r="A871" s="77">
        <v>60000622</v>
      </c>
      <c r="B871" s="30" t="s">
        <v>621</v>
      </c>
      <c r="C871" s="61" t="s">
        <v>981</v>
      </c>
      <c r="D871" s="10">
        <f t="shared" si="264"/>
        <v>654.16666666666674</v>
      </c>
      <c r="E871" s="100">
        <f>VLOOKUP(A871,[1]Лист1!$A$2:$O$1343,14,0)</f>
        <v>785</v>
      </c>
      <c r="F871" s="100">
        <f t="shared" si="265"/>
        <v>680</v>
      </c>
      <c r="G871" s="112">
        <f t="shared" si="266"/>
        <v>816.4</v>
      </c>
      <c r="H871" s="113"/>
      <c r="I871" s="114">
        <f t="shared" si="267"/>
        <v>816</v>
      </c>
      <c r="J871" s="115">
        <f t="shared" si="268"/>
        <v>3.9490445859872665</v>
      </c>
      <c r="K871" s="97">
        <v>680</v>
      </c>
      <c r="L871" s="98">
        <f t="shared" si="261"/>
        <v>816</v>
      </c>
      <c r="M871" s="5">
        <f t="shared" si="269"/>
        <v>3.9490445859872665</v>
      </c>
      <c r="N871" s="5">
        <f t="shared" si="270"/>
        <v>680.33333333333348</v>
      </c>
      <c r="S871" s="164">
        <f t="shared" si="262"/>
        <v>0</v>
      </c>
    </row>
    <row r="872" spans="1:19" ht="31.5" x14ac:dyDescent="0.25">
      <c r="A872" s="77">
        <v>60000623</v>
      </c>
      <c r="B872" s="30" t="s">
        <v>622</v>
      </c>
      <c r="C872" s="26" t="s">
        <v>981</v>
      </c>
      <c r="D872" s="10">
        <f t="shared" si="264"/>
        <v>654.16666666666674</v>
      </c>
      <c r="E872" s="100">
        <f>VLOOKUP(A872,[1]Лист1!$A$2:$O$1343,14,0)</f>
        <v>785</v>
      </c>
      <c r="F872" s="100">
        <f t="shared" si="265"/>
        <v>680</v>
      </c>
      <c r="G872" s="112">
        <f t="shared" si="266"/>
        <v>816.4</v>
      </c>
      <c r="H872" s="113"/>
      <c r="I872" s="114">
        <f t="shared" si="267"/>
        <v>816</v>
      </c>
      <c r="J872" s="115">
        <f t="shared" si="268"/>
        <v>3.9490445859872665</v>
      </c>
      <c r="K872" s="97">
        <v>680</v>
      </c>
      <c r="L872" s="98">
        <f t="shared" si="261"/>
        <v>816</v>
      </c>
      <c r="M872" s="5">
        <f t="shared" si="269"/>
        <v>3.9490445859872665</v>
      </c>
      <c r="N872" s="5">
        <f t="shared" si="270"/>
        <v>680.33333333333348</v>
      </c>
      <c r="S872" s="164">
        <f t="shared" si="262"/>
        <v>0</v>
      </c>
    </row>
    <row r="873" spans="1:19" ht="47.25" x14ac:dyDescent="0.25">
      <c r="A873" s="77">
        <v>60000624</v>
      </c>
      <c r="B873" s="30" t="s">
        <v>623</v>
      </c>
      <c r="C873" s="61" t="s">
        <v>981</v>
      </c>
      <c r="D873" s="10">
        <f t="shared" si="264"/>
        <v>654.16666666666674</v>
      </c>
      <c r="E873" s="100">
        <f>VLOOKUP(A873,[1]Лист1!$A$2:$O$1343,14,0)</f>
        <v>785</v>
      </c>
      <c r="F873" s="100">
        <f t="shared" si="265"/>
        <v>680</v>
      </c>
      <c r="G873" s="112">
        <f t="shared" si="266"/>
        <v>816.4</v>
      </c>
      <c r="H873" s="113"/>
      <c r="I873" s="114">
        <f t="shared" si="267"/>
        <v>816</v>
      </c>
      <c r="J873" s="115">
        <f t="shared" si="268"/>
        <v>3.9490445859872665</v>
      </c>
      <c r="K873" s="97">
        <v>680</v>
      </c>
      <c r="L873" s="98">
        <f t="shared" si="261"/>
        <v>816</v>
      </c>
      <c r="M873" s="5">
        <f t="shared" si="269"/>
        <v>3.9490445859872665</v>
      </c>
      <c r="N873" s="5">
        <f t="shared" si="270"/>
        <v>680.33333333333348</v>
      </c>
      <c r="S873" s="164">
        <f t="shared" si="262"/>
        <v>0</v>
      </c>
    </row>
    <row r="874" spans="1:19" ht="31.5" x14ac:dyDescent="0.25">
      <c r="A874" s="77">
        <v>60000625</v>
      </c>
      <c r="B874" s="30" t="s">
        <v>624</v>
      </c>
      <c r="C874" s="61" t="s">
        <v>981</v>
      </c>
      <c r="D874" s="10">
        <f t="shared" si="264"/>
        <v>654.16666666666674</v>
      </c>
      <c r="E874" s="100">
        <f>VLOOKUP(A874,[1]Лист1!$A$2:$O$1343,14,0)</f>
        <v>785</v>
      </c>
      <c r="F874" s="100">
        <f t="shared" si="265"/>
        <v>680</v>
      </c>
      <c r="G874" s="112">
        <f t="shared" si="266"/>
        <v>816.4</v>
      </c>
      <c r="H874" s="113"/>
      <c r="I874" s="114">
        <f t="shared" si="267"/>
        <v>816</v>
      </c>
      <c r="J874" s="115">
        <f t="shared" si="268"/>
        <v>3.9490445859872665</v>
      </c>
      <c r="K874" s="97">
        <v>680</v>
      </c>
      <c r="L874" s="98">
        <f t="shared" si="261"/>
        <v>816</v>
      </c>
      <c r="M874" s="5">
        <f t="shared" si="269"/>
        <v>3.9490445859872665</v>
      </c>
      <c r="N874" s="5">
        <f t="shared" si="270"/>
        <v>680.33333333333348</v>
      </c>
      <c r="S874" s="164">
        <f t="shared" si="262"/>
        <v>0</v>
      </c>
    </row>
    <row r="875" spans="1:19" ht="31.5" x14ac:dyDescent="0.25">
      <c r="A875" s="77">
        <v>60000626</v>
      </c>
      <c r="B875" s="30" t="s">
        <v>625</v>
      </c>
      <c r="C875" s="61" t="s">
        <v>981</v>
      </c>
      <c r="D875" s="10">
        <f t="shared" si="264"/>
        <v>654.16666666666674</v>
      </c>
      <c r="E875" s="100">
        <f>VLOOKUP(A875,[1]Лист1!$A$2:$O$1343,14,0)</f>
        <v>785</v>
      </c>
      <c r="F875" s="100">
        <f t="shared" si="265"/>
        <v>680</v>
      </c>
      <c r="G875" s="112">
        <f t="shared" si="266"/>
        <v>816.4</v>
      </c>
      <c r="H875" s="113"/>
      <c r="I875" s="114">
        <f t="shared" si="267"/>
        <v>816</v>
      </c>
      <c r="J875" s="115">
        <f t="shared" si="268"/>
        <v>3.9490445859872665</v>
      </c>
      <c r="K875" s="97">
        <v>680</v>
      </c>
      <c r="L875" s="98">
        <f t="shared" si="261"/>
        <v>816</v>
      </c>
      <c r="M875" s="5">
        <f t="shared" si="269"/>
        <v>3.9490445859872665</v>
      </c>
      <c r="N875" s="5">
        <f t="shared" si="270"/>
        <v>680.33333333333348</v>
      </c>
      <c r="S875" s="164">
        <f t="shared" si="262"/>
        <v>0</v>
      </c>
    </row>
    <row r="876" spans="1:19" ht="31.5" x14ac:dyDescent="0.25">
      <c r="A876" s="77">
        <v>60000628</v>
      </c>
      <c r="B876" s="30" t="s">
        <v>626</v>
      </c>
      <c r="C876" s="61" t="s">
        <v>981</v>
      </c>
      <c r="D876" s="10">
        <f t="shared" si="264"/>
        <v>654.16666666666674</v>
      </c>
      <c r="E876" s="100">
        <f>VLOOKUP(A876,[1]Лист1!$A$2:$O$1343,14,0)</f>
        <v>785</v>
      </c>
      <c r="F876" s="100">
        <f t="shared" si="265"/>
        <v>680</v>
      </c>
      <c r="G876" s="112">
        <f t="shared" si="266"/>
        <v>816.4</v>
      </c>
      <c r="H876" s="113"/>
      <c r="I876" s="114">
        <f t="shared" si="267"/>
        <v>816</v>
      </c>
      <c r="J876" s="115">
        <f t="shared" si="268"/>
        <v>3.9490445859872665</v>
      </c>
      <c r="K876" s="97">
        <v>680</v>
      </c>
      <c r="L876" s="98">
        <f t="shared" si="261"/>
        <v>816</v>
      </c>
      <c r="M876" s="5">
        <f t="shared" si="269"/>
        <v>3.9490445859872665</v>
      </c>
      <c r="N876" s="5">
        <f t="shared" si="270"/>
        <v>680.33333333333348</v>
      </c>
      <c r="S876" s="164">
        <f t="shared" si="262"/>
        <v>0</v>
      </c>
    </row>
    <row r="877" spans="1:19" ht="47.25" x14ac:dyDescent="0.25">
      <c r="A877" s="77">
        <v>60000629</v>
      </c>
      <c r="B877" s="30" t="s">
        <v>627</v>
      </c>
      <c r="C877" s="61" t="s">
        <v>981</v>
      </c>
      <c r="D877" s="10">
        <f t="shared" si="264"/>
        <v>654.16666666666674</v>
      </c>
      <c r="E877" s="100">
        <f>VLOOKUP(A877,[1]Лист1!$A$2:$O$1343,14,0)</f>
        <v>785</v>
      </c>
      <c r="F877" s="100">
        <f t="shared" si="265"/>
        <v>680</v>
      </c>
      <c r="G877" s="112">
        <f t="shared" si="266"/>
        <v>816.4</v>
      </c>
      <c r="H877" s="113"/>
      <c r="I877" s="114">
        <f t="shared" si="267"/>
        <v>816</v>
      </c>
      <c r="J877" s="115">
        <f t="shared" si="268"/>
        <v>3.9490445859872665</v>
      </c>
      <c r="K877" s="97">
        <v>680</v>
      </c>
      <c r="L877" s="98">
        <f t="shared" si="261"/>
        <v>816</v>
      </c>
      <c r="M877" s="5">
        <f t="shared" si="269"/>
        <v>3.9490445859872665</v>
      </c>
      <c r="N877" s="5">
        <f t="shared" si="270"/>
        <v>680.33333333333348</v>
      </c>
      <c r="S877" s="164">
        <f t="shared" si="262"/>
        <v>0</v>
      </c>
    </row>
    <row r="878" spans="1:19" ht="31.5" x14ac:dyDescent="0.25">
      <c r="A878" s="77">
        <v>60000630</v>
      </c>
      <c r="B878" s="30" t="s">
        <v>628</v>
      </c>
      <c r="C878" s="61" t="s">
        <v>981</v>
      </c>
      <c r="D878" s="10">
        <f t="shared" si="264"/>
        <v>654.16666666666674</v>
      </c>
      <c r="E878" s="100">
        <f>VLOOKUP(A878,[1]Лист1!$A$2:$O$1343,14,0)</f>
        <v>785</v>
      </c>
      <c r="F878" s="100">
        <f t="shared" si="265"/>
        <v>680</v>
      </c>
      <c r="G878" s="112">
        <f t="shared" si="266"/>
        <v>816.4</v>
      </c>
      <c r="H878" s="113"/>
      <c r="I878" s="114">
        <f t="shared" si="267"/>
        <v>816</v>
      </c>
      <c r="J878" s="115">
        <f t="shared" si="268"/>
        <v>3.9490445859872665</v>
      </c>
      <c r="K878" s="97">
        <v>680</v>
      </c>
      <c r="L878" s="98">
        <f t="shared" si="261"/>
        <v>816</v>
      </c>
      <c r="M878" s="5">
        <f t="shared" si="269"/>
        <v>3.9490445859872665</v>
      </c>
      <c r="N878" s="5">
        <f t="shared" si="270"/>
        <v>680.33333333333348</v>
      </c>
      <c r="S878" s="164">
        <f t="shared" si="262"/>
        <v>0</v>
      </c>
    </row>
    <row r="879" spans="1:19" ht="31.5" x14ac:dyDescent="0.25">
      <c r="A879" s="77">
        <v>60000631</v>
      </c>
      <c r="B879" s="30" t="s">
        <v>629</v>
      </c>
      <c r="C879" s="61" t="s">
        <v>981</v>
      </c>
      <c r="D879" s="10">
        <f t="shared" si="264"/>
        <v>654.16666666666674</v>
      </c>
      <c r="E879" s="100">
        <f>VLOOKUP(A879,[1]Лист1!$A$2:$O$1343,14,0)</f>
        <v>785</v>
      </c>
      <c r="F879" s="100">
        <f t="shared" si="265"/>
        <v>680</v>
      </c>
      <c r="G879" s="112">
        <f t="shared" si="266"/>
        <v>816.4</v>
      </c>
      <c r="H879" s="113"/>
      <c r="I879" s="114">
        <f t="shared" si="267"/>
        <v>816</v>
      </c>
      <c r="J879" s="115">
        <f t="shared" si="268"/>
        <v>3.9490445859872665</v>
      </c>
      <c r="K879" s="97">
        <v>680</v>
      </c>
      <c r="L879" s="98">
        <f t="shared" si="261"/>
        <v>816</v>
      </c>
      <c r="M879" s="5">
        <f t="shared" si="269"/>
        <v>3.9490445859872665</v>
      </c>
      <c r="N879" s="5">
        <f t="shared" si="270"/>
        <v>680.33333333333348</v>
      </c>
      <c r="S879" s="164">
        <f t="shared" si="262"/>
        <v>0</v>
      </c>
    </row>
    <row r="880" spans="1:19" ht="31.5" x14ac:dyDescent="0.25">
      <c r="A880" s="77">
        <v>60000632</v>
      </c>
      <c r="B880" s="30" t="s">
        <v>630</v>
      </c>
      <c r="C880" s="61" t="s">
        <v>981</v>
      </c>
      <c r="D880" s="10">
        <f t="shared" si="264"/>
        <v>654.16666666666674</v>
      </c>
      <c r="E880" s="100">
        <f>VLOOKUP(A880,[1]Лист1!$A$2:$O$1343,14,0)</f>
        <v>785</v>
      </c>
      <c r="F880" s="100">
        <f t="shared" si="265"/>
        <v>680</v>
      </c>
      <c r="G880" s="112">
        <f t="shared" si="266"/>
        <v>816.4</v>
      </c>
      <c r="H880" s="113"/>
      <c r="I880" s="114">
        <f t="shared" si="267"/>
        <v>816</v>
      </c>
      <c r="J880" s="115">
        <f t="shared" si="268"/>
        <v>3.9490445859872665</v>
      </c>
      <c r="K880" s="97">
        <v>680</v>
      </c>
      <c r="L880" s="98">
        <f t="shared" si="261"/>
        <v>816</v>
      </c>
      <c r="M880" s="5">
        <f t="shared" si="269"/>
        <v>3.9490445859872665</v>
      </c>
      <c r="N880" s="5">
        <f t="shared" si="270"/>
        <v>680.33333333333348</v>
      </c>
      <c r="S880" s="164">
        <f t="shared" si="262"/>
        <v>0</v>
      </c>
    </row>
    <row r="881" spans="1:19" ht="47.25" x14ac:dyDescent="0.25">
      <c r="A881" s="77">
        <v>60000633</v>
      </c>
      <c r="B881" s="30" t="s">
        <v>631</v>
      </c>
      <c r="C881" s="61" t="s">
        <v>981</v>
      </c>
      <c r="D881" s="10">
        <f t="shared" si="264"/>
        <v>654.16666666666674</v>
      </c>
      <c r="E881" s="100">
        <f>VLOOKUP(A881,[1]Лист1!$A$2:$O$1343,14,0)</f>
        <v>785</v>
      </c>
      <c r="F881" s="100">
        <f t="shared" si="265"/>
        <v>680</v>
      </c>
      <c r="G881" s="112">
        <f t="shared" si="266"/>
        <v>816.4</v>
      </c>
      <c r="H881" s="113"/>
      <c r="I881" s="114">
        <f t="shared" si="267"/>
        <v>816</v>
      </c>
      <c r="J881" s="115">
        <f t="shared" si="268"/>
        <v>3.9490445859872665</v>
      </c>
      <c r="K881" s="97">
        <v>680</v>
      </c>
      <c r="L881" s="98">
        <f t="shared" si="261"/>
        <v>816</v>
      </c>
      <c r="M881" s="5">
        <f t="shared" si="269"/>
        <v>3.9490445859872665</v>
      </c>
      <c r="N881" s="5">
        <f t="shared" si="270"/>
        <v>680.33333333333348</v>
      </c>
      <c r="S881" s="164">
        <f t="shared" si="262"/>
        <v>0</v>
      </c>
    </row>
    <row r="882" spans="1:19" ht="31.5" x14ac:dyDescent="0.25">
      <c r="A882" s="77">
        <v>60000634</v>
      </c>
      <c r="B882" s="30" t="s">
        <v>632</v>
      </c>
      <c r="C882" s="61" t="s">
        <v>981</v>
      </c>
      <c r="D882" s="10">
        <f t="shared" si="264"/>
        <v>654.16666666666674</v>
      </c>
      <c r="E882" s="100">
        <f>VLOOKUP(A882,[1]Лист1!$A$2:$O$1343,14,0)</f>
        <v>785</v>
      </c>
      <c r="F882" s="100">
        <f t="shared" si="265"/>
        <v>680</v>
      </c>
      <c r="G882" s="112">
        <f t="shared" si="266"/>
        <v>816.4</v>
      </c>
      <c r="H882" s="113"/>
      <c r="I882" s="114">
        <f t="shared" si="267"/>
        <v>816</v>
      </c>
      <c r="J882" s="115">
        <f t="shared" si="268"/>
        <v>3.9490445859872665</v>
      </c>
      <c r="K882" s="97">
        <v>680</v>
      </c>
      <c r="L882" s="98">
        <f t="shared" si="261"/>
        <v>816</v>
      </c>
      <c r="M882" s="5">
        <f t="shared" si="269"/>
        <v>3.9490445859872665</v>
      </c>
      <c r="N882" s="5">
        <f t="shared" si="270"/>
        <v>680.33333333333348</v>
      </c>
      <c r="S882" s="164">
        <f t="shared" si="262"/>
        <v>0</v>
      </c>
    </row>
    <row r="883" spans="1:19" ht="31.5" x14ac:dyDescent="0.25">
      <c r="A883" s="77">
        <v>60000635</v>
      </c>
      <c r="B883" s="30" t="s">
        <v>633</v>
      </c>
      <c r="C883" s="61" t="s">
        <v>981</v>
      </c>
      <c r="D883" s="10">
        <f t="shared" si="264"/>
        <v>654.16666666666674</v>
      </c>
      <c r="E883" s="100">
        <f>VLOOKUP(A883,[1]Лист1!$A$2:$O$1343,14,0)</f>
        <v>785</v>
      </c>
      <c r="F883" s="100">
        <f t="shared" si="265"/>
        <v>680</v>
      </c>
      <c r="G883" s="112">
        <f t="shared" si="266"/>
        <v>816.4</v>
      </c>
      <c r="H883" s="113"/>
      <c r="I883" s="114">
        <f t="shared" si="267"/>
        <v>816</v>
      </c>
      <c r="J883" s="115">
        <f t="shared" si="268"/>
        <v>3.9490445859872665</v>
      </c>
      <c r="K883" s="97">
        <v>680</v>
      </c>
      <c r="L883" s="98">
        <f t="shared" si="261"/>
        <v>816</v>
      </c>
      <c r="M883" s="5">
        <f t="shared" si="269"/>
        <v>3.9490445859872665</v>
      </c>
      <c r="N883" s="5">
        <f t="shared" si="270"/>
        <v>680.33333333333348</v>
      </c>
      <c r="S883" s="164">
        <f t="shared" si="262"/>
        <v>0</v>
      </c>
    </row>
    <row r="884" spans="1:19" ht="31.5" x14ac:dyDescent="0.25">
      <c r="A884" s="77">
        <v>60000638</v>
      </c>
      <c r="B884" s="30" t="s">
        <v>634</v>
      </c>
      <c r="C884" s="61" t="s">
        <v>981</v>
      </c>
      <c r="D884" s="10">
        <f t="shared" si="264"/>
        <v>654.16666666666674</v>
      </c>
      <c r="E884" s="100">
        <f>VLOOKUP(A884,[1]Лист1!$A$2:$O$1343,14,0)</f>
        <v>785</v>
      </c>
      <c r="F884" s="100">
        <f t="shared" si="265"/>
        <v>680</v>
      </c>
      <c r="G884" s="112">
        <f t="shared" si="266"/>
        <v>816.4</v>
      </c>
      <c r="H884" s="113"/>
      <c r="I884" s="114">
        <f t="shared" si="267"/>
        <v>816</v>
      </c>
      <c r="J884" s="115">
        <f t="shared" si="268"/>
        <v>3.9490445859872665</v>
      </c>
      <c r="K884" s="97">
        <v>680</v>
      </c>
      <c r="L884" s="98">
        <f t="shared" si="261"/>
        <v>816</v>
      </c>
      <c r="M884" s="5">
        <f t="shared" si="269"/>
        <v>3.9490445859872665</v>
      </c>
      <c r="N884" s="5">
        <f t="shared" si="270"/>
        <v>680.33333333333348</v>
      </c>
      <c r="S884" s="164">
        <f t="shared" si="262"/>
        <v>0</v>
      </c>
    </row>
    <row r="885" spans="1:19" ht="31.5" x14ac:dyDescent="0.25">
      <c r="A885" s="77">
        <v>60000639</v>
      </c>
      <c r="B885" s="30" t="s">
        <v>635</v>
      </c>
      <c r="C885" s="61" t="s">
        <v>981</v>
      </c>
      <c r="D885" s="10">
        <f t="shared" si="264"/>
        <v>654.16666666666674</v>
      </c>
      <c r="E885" s="100">
        <f>VLOOKUP(A885,[1]Лист1!$A$2:$O$1343,14,0)</f>
        <v>785</v>
      </c>
      <c r="F885" s="100">
        <f t="shared" si="265"/>
        <v>680</v>
      </c>
      <c r="G885" s="112">
        <f t="shared" si="266"/>
        <v>816.4</v>
      </c>
      <c r="H885" s="113"/>
      <c r="I885" s="114">
        <f t="shared" si="267"/>
        <v>816</v>
      </c>
      <c r="J885" s="115">
        <f t="shared" si="268"/>
        <v>3.9490445859872665</v>
      </c>
      <c r="K885" s="97">
        <v>680</v>
      </c>
      <c r="L885" s="98">
        <f t="shared" si="261"/>
        <v>816</v>
      </c>
      <c r="M885" s="5">
        <f t="shared" si="269"/>
        <v>3.9490445859872665</v>
      </c>
      <c r="N885" s="5">
        <f t="shared" si="270"/>
        <v>680.33333333333348</v>
      </c>
      <c r="S885" s="164">
        <f t="shared" si="262"/>
        <v>0</v>
      </c>
    </row>
    <row r="886" spans="1:19" ht="31.5" x14ac:dyDescent="0.25">
      <c r="A886" s="77">
        <v>60000641</v>
      </c>
      <c r="B886" s="30" t="s">
        <v>636</v>
      </c>
      <c r="C886" s="61" t="s">
        <v>981</v>
      </c>
      <c r="D886" s="10">
        <f t="shared" si="264"/>
        <v>654.16666666666674</v>
      </c>
      <c r="E886" s="100">
        <f>VLOOKUP(A886,[1]Лист1!$A$2:$O$1343,14,0)</f>
        <v>785</v>
      </c>
      <c r="F886" s="100">
        <f t="shared" si="265"/>
        <v>680</v>
      </c>
      <c r="G886" s="112">
        <f t="shared" si="266"/>
        <v>816.4</v>
      </c>
      <c r="H886" s="113"/>
      <c r="I886" s="114">
        <f t="shared" si="267"/>
        <v>816</v>
      </c>
      <c r="J886" s="115">
        <f t="shared" si="268"/>
        <v>3.9490445859872665</v>
      </c>
      <c r="K886" s="97">
        <v>680</v>
      </c>
      <c r="L886" s="98">
        <f t="shared" si="261"/>
        <v>816</v>
      </c>
      <c r="M886" s="5">
        <f t="shared" si="269"/>
        <v>3.9490445859872665</v>
      </c>
      <c r="N886" s="5">
        <f t="shared" si="270"/>
        <v>680.33333333333348</v>
      </c>
      <c r="S886" s="164">
        <f t="shared" si="262"/>
        <v>0</v>
      </c>
    </row>
    <row r="887" spans="1:19" ht="31.5" x14ac:dyDescent="0.25">
      <c r="A887" s="77">
        <v>60000643</v>
      </c>
      <c r="B887" s="30" t="s">
        <v>637</v>
      </c>
      <c r="C887" s="61" t="s">
        <v>981</v>
      </c>
      <c r="D887" s="10">
        <f t="shared" si="264"/>
        <v>654.16666666666674</v>
      </c>
      <c r="E887" s="100">
        <f>VLOOKUP(A887,[1]Лист1!$A$2:$O$1343,14,0)</f>
        <v>785</v>
      </c>
      <c r="F887" s="100">
        <f t="shared" si="265"/>
        <v>680</v>
      </c>
      <c r="G887" s="112">
        <f t="shared" si="266"/>
        <v>816.4</v>
      </c>
      <c r="H887" s="113"/>
      <c r="I887" s="114">
        <f t="shared" si="267"/>
        <v>816</v>
      </c>
      <c r="J887" s="115">
        <f t="shared" si="268"/>
        <v>3.9490445859872665</v>
      </c>
      <c r="K887" s="97">
        <v>680</v>
      </c>
      <c r="L887" s="98">
        <f t="shared" si="261"/>
        <v>816</v>
      </c>
      <c r="M887" s="5">
        <f t="shared" si="269"/>
        <v>3.9490445859872665</v>
      </c>
      <c r="N887" s="5">
        <f t="shared" si="270"/>
        <v>680.33333333333348</v>
      </c>
      <c r="S887" s="164">
        <f t="shared" si="262"/>
        <v>0</v>
      </c>
    </row>
    <row r="888" spans="1:19" ht="31.5" x14ac:dyDescent="0.25">
      <c r="A888" s="77">
        <v>60000644</v>
      </c>
      <c r="B888" s="30" t="s">
        <v>638</v>
      </c>
      <c r="C888" s="61" t="s">
        <v>981</v>
      </c>
      <c r="D888" s="10">
        <f t="shared" si="264"/>
        <v>654.16666666666674</v>
      </c>
      <c r="E888" s="100">
        <f>VLOOKUP(A888,[1]Лист1!$A$2:$O$1343,14,0)</f>
        <v>785</v>
      </c>
      <c r="F888" s="100">
        <f t="shared" si="265"/>
        <v>680</v>
      </c>
      <c r="G888" s="112">
        <f t="shared" si="266"/>
        <v>816.4</v>
      </c>
      <c r="H888" s="113"/>
      <c r="I888" s="114">
        <f t="shared" si="267"/>
        <v>816</v>
      </c>
      <c r="J888" s="115">
        <f t="shared" si="268"/>
        <v>3.9490445859872665</v>
      </c>
      <c r="K888" s="97">
        <v>680</v>
      </c>
      <c r="L888" s="98">
        <f t="shared" si="261"/>
        <v>816</v>
      </c>
      <c r="M888" s="5">
        <f t="shared" si="269"/>
        <v>3.9490445859872665</v>
      </c>
      <c r="N888" s="5">
        <f t="shared" si="270"/>
        <v>680.33333333333348</v>
      </c>
      <c r="S888" s="164">
        <f t="shared" si="262"/>
        <v>0</v>
      </c>
    </row>
    <row r="889" spans="1:19" ht="31.5" x14ac:dyDescent="0.25">
      <c r="A889" s="78">
        <v>60001320</v>
      </c>
      <c r="B889" s="11" t="s">
        <v>639</v>
      </c>
      <c r="C889" s="54" t="s">
        <v>981</v>
      </c>
      <c r="D889" s="10">
        <f t="shared" si="264"/>
        <v>654.16666666666674</v>
      </c>
      <c r="E889" s="100">
        <f>VLOOKUP(A889,[1]Лист1!$A$2:$O$1343,14,0)</f>
        <v>785</v>
      </c>
      <c r="F889" s="100">
        <f t="shared" si="265"/>
        <v>680</v>
      </c>
      <c r="G889" s="112">
        <f t="shared" si="266"/>
        <v>816.4</v>
      </c>
      <c r="H889" s="113"/>
      <c r="I889" s="114">
        <f t="shared" si="267"/>
        <v>816</v>
      </c>
      <c r="J889" s="115">
        <f t="shared" si="268"/>
        <v>3.9490445859872665</v>
      </c>
      <c r="K889" s="97">
        <v>680</v>
      </c>
      <c r="L889" s="98">
        <f t="shared" si="261"/>
        <v>816</v>
      </c>
      <c r="M889" s="5">
        <f t="shared" si="269"/>
        <v>3.9490445859872665</v>
      </c>
      <c r="N889" s="5">
        <f t="shared" si="270"/>
        <v>680.33333333333348</v>
      </c>
      <c r="S889" s="164">
        <f t="shared" si="262"/>
        <v>0</v>
      </c>
    </row>
    <row r="890" spans="1:19" ht="63" x14ac:dyDescent="0.25">
      <c r="A890" s="78">
        <v>60001321</v>
      </c>
      <c r="B890" s="11" t="s">
        <v>1116</v>
      </c>
      <c r="C890" s="54" t="s">
        <v>981</v>
      </c>
      <c r="D890" s="10">
        <f t="shared" si="264"/>
        <v>6685</v>
      </c>
      <c r="E890" s="100">
        <f>VLOOKUP(A890,[1]Лист1!$A$2:$O$1343,14,0)</f>
        <v>8022</v>
      </c>
      <c r="F890" s="100">
        <f t="shared" si="265"/>
        <v>6950</v>
      </c>
      <c r="G890" s="112">
        <f t="shared" si="266"/>
        <v>8342.880000000001</v>
      </c>
      <c r="H890" s="113"/>
      <c r="I890" s="114">
        <f t="shared" si="267"/>
        <v>8340</v>
      </c>
      <c r="J890" s="115">
        <f t="shared" si="268"/>
        <v>3.9640987284966371</v>
      </c>
      <c r="K890" s="97">
        <v>6950</v>
      </c>
      <c r="L890" s="98">
        <f t="shared" si="261"/>
        <v>8340</v>
      </c>
      <c r="M890" s="5">
        <f t="shared" si="269"/>
        <v>3.9640987284966371</v>
      </c>
      <c r="N890" s="5">
        <f t="shared" si="270"/>
        <v>6952.4000000000005</v>
      </c>
      <c r="S890" s="164">
        <f t="shared" si="262"/>
        <v>0</v>
      </c>
    </row>
    <row r="891" spans="1:19" ht="63" x14ac:dyDescent="0.25">
      <c r="A891" s="78">
        <v>60001322</v>
      </c>
      <c r="B891" s="11" t="s">
        <v>1117</v>
      </c>
      <c r="C891" s="54" t="s">
        <v>981</v>
      </c>
      <c r="D891" s="10">
        <f t="shared" si="264"/>
        <v>6685</v>
      </c>
      <c r="E891" s="100">
        <f>VLOOKUP(A891,[1]Лист1!$A$2:$O$1343,14,0)</f>
        <v>8022</v>
      </c>
      <c r="F891" s="100">
        <f t="shared" si="265"/>
        <v>6950</v>
      </c>
      <c r="G891" s="112">
        <f t="shared" si="266"/>
        <v>8342.880000000001</v>
      </c>
      <c r="H891" s="113"/>
      <c r="I891" s="114">
        <f t="shared" si="267"/>
        <v>8340</v>
      </c>
      <c r="J891" s="115">
        <f t="shared" si="268"/>
        <v>3.9640987284966371</v>
      </c>
      <c r="K891" s="97">
        <v>6950</v>
      </c>
      <c r="L891" s="98">
        <f t="shared" si="261"/>
        <v>8340</v>
      </c>
      <c r="M891" s="5">
        <f t="shared" si="269"/>
        <v>3.9640987284966371</v>
      </c>
      <c r="N891" s="5">
        <f t="shared" si="270"/>
        <v>6952.4000000000005</v>
      </c>
      <c r="S891" s="164">
        <f t="shared" si="262"/>
        <v>0</v>
      </c>
    </row>
    <row r="892" spans="1:19" ht="31.5" x14ac:dyDescent="0.25">
      <c r="A892" s="78">
        <v>60000627</v>
      </c>
      <c r="B892" s="11" t="s">
        <v>640</v>
      </c>
      <c r="C892" s="54" t="s">
        <v>981</v>
      </c>
      <c r="D892" s="10">
        <f t="shared" si="264"/>
        <v>654.16666666666674</v>
      </c>
      <c r="E892" s="100">
        <f>VLOOKUP(A892,[1]Лист1!$A$2:$O$1343,14,0)</f>
        <v>785</v>
      </c>
      <c r="F892" s="100">
        <f t="shared" si="265"/>
        <v>680</v>
      </c>
      <c r="G892" s="112">
        <f t="shared" si="266"/>
        <v>816.4</v>
      </c>
      <c r="H892" s="113"/>
      <c r="I892" s="114">
        <f t="shared" si="267"/>
        <v>816</v>
      </c>
      <c r="J892" s="115">
        <f t="shared" si="268"/>
        <v>3.9490445859872665</v>
      </c>
      <c r="K892" s="97">
        <v>680</v>
      </c>
      <c r="L892" s="98">
        <f t="shared" si="261"/>
        <v>816</v>
      </c>
      <c r="M892" s="5">
        <f t="shared" si="269"/>
        <v>3.9490445859872665</v>
      </c>
      <c r="N892" s="5">
        <f t="shared" si="270"/>
        <v>680.33333333333348</v>
      </c>
      <c r="S892" s="164">
        <f t="shared" si="262"/>
        <v>0</v>
      </c>
    </row>
    <row r="893" spans="1:19" ht="31.5" x14ac:dyDescent="0.25">
      <c r="A893" s="78">
        <v>60000564</v>
      </c>
      <c r="B893" s="11" t="s">
        <v>1118</v>
      </c>
      <c r="C893" s="54" t="s">
        <v>981</v>
      </c>
      <c r="D893" s="10">
        <f t="shared" si="264"/>
        <v>365</v>
      </c>
      <c r="E893" s="100">
        <f>VLOOKUP(A893,[1]Лист1!$A$2:$O$1343,14,0)</f>
        <v>438</v>
      </c>
      <c r="F893" s="100">
        <f t="shared" si="265"/>
        <v>380</v>
      </c>
      <c r="G893" s="112">
        <f t="shared" si="266"/>
        <v>455.52000000000004</v>
      </c>
      <c r="H893" s="113"/>
      <c r="I893" s="114">
        <f t="shared" si="267"/>
        <v>456</v>
      </c>
      <c r="J893" s="115">
        <f t="shared" si="268"/>
        <v>4.1095890410958873</v>
      </c>
      <c r="K893" s="97">
        <v>380</v>
      </c>
      <c r="L893" s="98">
        <f t="shared" si="261"/>
        <v>456</v>
      </c>
      <c r="M893" s="5">
        <f t="shared" si="269"/>
        <v>4.1095890410958873</v>
      </c>
      <c r="N893" s="5">
        <f t="shared" si="270"/>
        <v>379.6</v>
      </c>
      <c r="S893" s="164">
        <f t="shared" si="262"/>
        <v>0</v>
      </c>
    </row>
    <row r="894" spans="1:19" ht="15.75" customHeight="1" x14ac:dyDescent="0.25">
      <c r="A894" s="224" t="s">
        <v>1046</v>
      </c>
      <c r="B894" s="225"/>
      <c r="C894" s="225"/>
      <c r="D894" s="225"/>
      <c r="E894" s="225"/>
      <c r="F894" s="225"/>
      <c r="G894" s="225"/>
      <c r="H894" s="225"/>
      <c r="I894" s="226"/>
      <c r="J894" s="116"/>
      <c r="K894" s="97">
        <f t="shared" si="263"/>
        <v>0</v>
      </c>
      <c r="L894" s="98">
        <f t="shared" si="261"/>
        <v>0</v>
      </c>
      <c r="M894" s="5" t="e">
        <f t="shared" si="269"/>
        <v>#DIV/0!</v>
      </c>
      <c r="N894" s="5">
        <f t="shared" si="270"/>
        <v>0</v>
      </c>
      <c r="S894" s="164">
        <f t="shared" si="262"/>
        <v>0</v>
      </c>
    </row>
    <row r="895" spans="1:19" ht="31.5" x14ac:dyDescent="0.25">
      <c r="A895" s="77">
        <v>60000547</v>
      </c>
      <c r="B895" s="30" t="s">
        <v>641</v>
      </c>
      <c r="C895" s="26" t="s">
        <v>981</v>
      </c>
      <c r="D895" s="10">
        <f t="shared" ref="D895:D936" si="271">E895/1.2</f>
        <v>260</v>
      </c>
      <c r="E895" s="100">
        <f>VLOOKUP(A895,[1]Лист1!$A$2:$O$1343,14,0)</f>
        <v>312</v>
      </c>
      <c r="F895" s="100">
        <f t="shared" ref="F895:F936" si="272">K895</f>
        <v>270</v>
      </c>
      <c r="G895" s="112">
        <f t="shared" ref="G895:G936" si="273">E895*$H$11</f>
        <v>324.48</v>
      </c>
      <c r="H895" s="113"/>
      <c r="I895" s="114">
        <f t="shared" si="267"/>
        <v>324</v>
      </c>
      <c r="J895" s="115">
        <f t="shared" ref="J895:J936" si="274">I895/E895*100-100</f>
        <v>3.8461538461538538</v>
      </c>
      <c r="K895" s="97">
        <v>270</v>
      </c>
      <c r="L895" s="98">
        <f t="shared" si="261"/>
        <v>324</v>
      </c>
      <c r="M895" s="5">
        <f t="shared" si="269"/>
        <v>3.8461538461538538</v>
      </c>
      <c r="N895" s="5">
        <f t="shared" si="270"/>
        <v>270.40000000000003</v>
      </c>
      <c r="S895" s="164">
        <f t="shared" si="262"/>
        <v>0</v>
      </c>
    </row>
    <row r="896" spans="1:19" ht="31.5" x14ac:dyDescent="0.25">
      <c r="A896" s="77">
        <v>60000548</v>
      </c>
      <c r="B896" s="30" t="s">
        <v>642</v>
      </c>
      <c r="C896" s="61" t="s">
        <v>981</v>
      </c>
      <c r="D896" s="10">
        <f t="shared" si="271"/>
        <v>405.83333333333337</v>
      </c>
      <c r="E896" s="100">
        <f>VLOOKUP(A896,[1]Лист1!$A$2:$O$1343,14,0)</f>
        <v>487</v>
      </c>
      <c r="F896" s="100">
        <f t="shared" si="272"/>
        <v>420</v>
      </c>
      <c r="G896" s="112">
        <f t="shared" si="273"/>
        <v>506.48</v>
      </c>
      <c r="H896" s="113"/>
      <c r="I896" s="114">
        <f t="shared" si="267"/>
        <v>504</v>
      </c>
      <c r="J896" s="115">
        <f t="shared" si="274"/>
        <v>3.4907597535934372</v>
      </c>
      <c r="K896" s="97">
        <v>420</v>
      </c>
      <c r="L896" s="98">
        <f t="shared" si="261"/>
        <v>504</v>
      </c>
      <c r="M896" s="5">
        <f t="shared" si="269"/>
        <v>3.4907597535934372</v>
      </c>
      <c r="N896" s="5">
        <f t="shared" si="270"/>
        <v>422.06666666666672</v>
      </c>
      <c r="S896" s="164">
        <f t="shared" si="262"/>
        <v>0</v>
      </c>
    </row>
    <row r="897" spans="1:19" ht="31.5" x14ac:dyDescent="0.25">
      <c r="A897" s="77">
        <v>60000549</v>
      </c>
      <c r="B897" s="30" t="s">
        <v>643</v>
      </c>
      <c r="C897" s="61" t="s">
        <v>981</v>
      </c>
      <c r="D897" s="10">
        <f t="shared" si="271"/>
        <v>304.16666666666669</v>
      </c>
      <c r="E897" s="100">
        <f>VLOOKUP(A897,[1]Лист1!$A$2:$O$1343,14,0)</f>
        <v>365</v>
      </c>
      <c r="F897" s="100">
        <f t="shared" si="272"/>
        <v>315</v>
      </c>
      <c r="G897" s="112">
        <f t="shared" si="273"/>
        <v>379.6</v>
      </c>
      <c r="H897" s="113"/>
      <c r="I897" s="114">
        <f t="shared" si="267"/>
        <v>378</v>
      </c>
      <c r="J897" s="115">
        <f t="shared" si="274"/>
        <v>3.5616438356164366</v>
      </c>
      <c r="K897" s="97">
        <v>315</v>
      </c>
      <c r="L897" s="98">
        <f t="shared" si="261"/>
        <v>378</v>
      </c>
      <c r="M897" s="5">
        <f t="shared" si="269"/>
        <v>3.5616438356164366</v>
      </c>
      <c r="N897" s="5">
        <f t="shared" si="270"/>
        <v>316.33333333333337</v>
      </c>
      <c r="S897" s="164">
        <f t="shared" si="262"/>
        <v>0</v>
      </c>
    </row>
    <row r="898" spans="1:19" ht="31.5" x14ac:dyDescent="0.25">
      <c r="A898" s="77">
        <v>60000550</v>
      </c>
      <c r="B898" s="30" t="s">
        <v>644</v>
      </c>
      <c r="C898" s="61" t="s">
        <v>981</v>
      </c>
      <c r="D898" s="10">
        <f t="shared" si="271"/>
        <v>237.5</v>
      </c>
      <c r="E898" s="100">
        <f>VLOOKUP(A898,[1]Лист1!$A$2:$O$1343,14,0)</f>
        <v>285</v>
      </c>
      <c r="F898" s="100">
        <f t="shared" si="272"/>
        <v>245</v>
      </c>
      <c r="G898" s="112">
        <f t="shared" si="273"/>
        <v>296.40000000000003</v>
      </c>
      <c r="H898" s="113"/>
      <c r="I898" s="114">
        <f t="shared" si="267"/>
        <v>294</v>
      </c>
      <c r="J898" s="115">
        <f t="shared" si="274"/>
        <v>3.1578947368421098</v>
      </c>
      <c r="K898" s="97">
        <v>245</v>
      </c>
      <c r="L898" s="98">
        <f t="shared" si="261"/>
        <v>294</v>
      </c>
      <c r="M898" s="5">
        <f t="shared" si="269"/>
        <v>3.1578947368421098</v>
      </c>
      <c r="N898" s="5">
        <f t="shared" si="270"/>
        <v>247</v>
      </c>
      <c r="S898" s="164">
        <f t="shared" si="262"/>
        <v>0</v>
      </c>
    </row>
    <row r="899" spans="1:19" ht="31.5" x14ac:dyDescent="0.25">
      <c r="A899" s="77">
        <v>60000551</v>
      </c>
      <c r="B899" s="30" t="s">
        <v>645</v>
      </c>
      <c r="C899" s="61" t="s">
        <v>981</v>
      </c>
      <c r="D899" s="10">
        <f t="shared" si="271"/>
        <v>118.33333333333334</v>
      </c>
      <c r="E899" s="100">
        <f>VLOOKUP(A899,[1]Лист1!$A$2:$O$1343,14,0)</f>
        <v>142</v>
      </c>
      <c r="F899" s="100">
        <f t="shared" si="272"/>
        <v>120</v>
      </c>
      <c r="G899" s="112">
        <f t="shared" si="273"/>
        <v>147.68</v>
      </c>
      <c r="H899" s="113"/>
      <c r="I899" s="114">
        <f t="shared" si="267"/>
        <v>144</v>
      </c>
      <c r="J899" s="115">
        <f t="shared" si="274"/>
        <v>1.4084507042253449</v>
      </c>
      <c r="K899" s="97">
        <v>120</v>
      </c>
      <c r="L899" s="98">
        <f t="shared" si="261"/>
        <v>144</v>
      </c>
      <c r="M899" s="5">
        <f t="shared" si="269"/>
        <v>1.4084507042253449</v>
      </c>
      <c r="N899" s="5">
        <f t="shared" si="270"/>
        <v>123.06666666666668</v>
      </c>
      <c r="S899" s="164">
        <f t="shared" si="262"/>
        <v>0</v>
      </c>
    </row>
    <row r="900" spans="1:19" ht="31.5" x14ac:dyDescent="0.25">
      <c r="A900" s="77">
        <v>60000552</v>
      </c>
      <c r="B900" s="30" t="s">
        <v>646</v>
      </c>
      <c r="C900" s="61" t="s">
        <v>981</v>
      </c>
      <c r="D900" s="10">
        <f t="shared" si="271"/>
        <v>616.66666666666674</v>
      </c>
      <c r="E900" s="100">
        <f>VLOOKUP(A900,[1]Лист1!$A$2:$O$1343,14,0)</f>
        <v>740</v>
      </c>
      <c r="F900" s="100">
        <f t="shared" si="272"/>
        <v>640</v>
      </c>
      <c r="G900" s="112">
        <f t="shared" si="273"/>
        <v>769.6</v>
      </c>
      <c r="H900" s="113"/>
      <c r="I900" s="114">
        <f t="shared" si="267"/>
        <v>768</v>
      </c>
      <c r="J900" s="115">
        <f t="shared" si="274"/>
        <v>3.7837837837837895</v>
      </c>
      <c r="K900" s="97">
        <v>640</v>
      </c>
      <c r="L900" s="98">
        <f t="shared" si="261"/>
        <v>768</v>
      </c>
      <c r="M900" s="5">
        <f t="shared" si="269"/>
        <v>3.7837837837837895</v>
      </c>
      <c r="N900" s="5">
        <f t="shared" si="270"/>
        <v>641.33333333333348</v>
      </c>
      <c r="S900" s="164">
        <f t="shared" si="262"/>
        <v>0</v>
      </c>
    </row>
    <row r="901" spans="1:19" ht="31.5" x14ac:dyDescent="0.25">
      <c r="A901" s="77">
        <v>60000553</v>
      </c>
      <c r="B901" s="30" t="s">
        <v>647</v>
      </c>
      <c r="C901" s="61" t="s">
        <v>981</v>
      </c>
      <c r="D901" s="10">
        <f t="shared" si="271"/>
        <v>405.83333333333337</v>
      </c>
      <c r="E901" s="100">
        <f>VLOOKUP(A901,[1]Лист1!$A$2:$O$1343,14,0)</f>
        <v>487</v>
      </c>
      <c r="F901" s="100">
        <f t="shared" si="272"/>
        <v>420</v>
      </c>
      <c r="G901" s="112">
        <f t="shared" si="273"/>
        <v>506.48</v>
      </c>
      <c r="H901" s="113"/>
      <c r="I901" s="114">
        <f t="shared" si="267"/>
        <v>504</v>
      </c>
      <c r="J901" s="115">
        <f t="shared" si="274"/>
        <v>3.4907597535934372</v>
      </c>
      <c r="K901" s="97">
        <v>420</v>
      </c>
      <c r="L901" s="98">
        <f t="shared" si="261"/>
        <v>504</v>
      </c>
      <c r="M901" s="5">
        <f t="shared" si="269"/>
        <v>3.4907597535934372</v>
      </c>
      <c r="N901" s="5">
        <f t="shared" si="270"/>
        <v>422.06666666666672</v>
      </c>
      <c r="S901" s="164">
        <f t="shared" si="262"/>
        <v>0</v>
      </c>
    </row>
    <row r="902" spans="1:19" ht="31.5" x14ac:dyDescent="0.25">
      <c r="A902" s="77">
        <v>60000554</v>
      </c>
      <c r="B902" s="30" t="s">
        <v>648</v>
      </c>
      <c r="C902" s="61" t="s">
        <v>981</v>
      </c>
      <c r="D902" s="10">
        <f t="shared" si="271"/>
        <v>160.83333333333334</v>
      </c>
      <c r="E902" s="100">
        <f>VLOOKUP(A902,[1]Лист1!$A$2:$O$1343,14,0)</f>
        <v>193</v>
      </c>
      <c r="F902" s="100">
        <f t="shared" si="272"/>
        <v>165</v>
      </c>
      <c r="G902" s="112">
        <f t="shared" si="273"/>
        <v>200.72</v>
      </c>
      <c r="H902" s="113"/>
      <c r="I902" s="114">
        <f t="shared" si="267"/>
        <v>198</v>
      </c>
      <c r="J902" s="115">
        <f t="shared" si="274"/>
        <v>2.5906735751295429</v>
      </c>
      <c r="K902" s="97">
        <v>165</v>
      </c>
      <c r="L902" s="98">
        <f t="shared" si="261"/>
        <v>198</v>
      </c>
      <c r="M902" s="5">
        <f t="shared" si="269"/>
        <v>2.5906735751295429</v>
      </c>
      <c r="N902" s="5">
        <f t="shared" si="270"/>
        <v>167.26666666666668</v>
      </c>
      <c r="S902" s="164">
        <f t="shared" si="262"/>
        <v>0</v>
      </c>
    </row>
    <row r="903" spans="1:19" ht="31.5" x14ac:dyDescent="0.25">
      <c r="A903" s="77">
        <v>60000555</v>
      </c>
      <c r="B903" s="30" t="s">
        <v>649</v>
      </c>
      <c r="C903" s="61" t="s">
        <v>981</v>
      </c>
      <c r="D903" s="10">
        <f t="shared" si="271"/>
        <v>276.66666666666669</v>
      </c>
      <c r="E903" s="100">
        <f>VLOOKUP(A903,[1]Лист1!$A$2:$O$1343,14,0)</f>
        <v>332</v>
      </c>
      <c r="F903" s="100">
        <f t="shared" si="272"/>
        <v>285</v>
      </c>
      <c r="G903" s="112">
        <f t="shared" si="273"/>
        <v>345.28000000000003</v>
      </c>
      <c r="H903" s="113"/>
      <c r="I903" s="114">
        <f t="shared" si="267"/>
        <v>342</v>
      </c>
      <c r="J903" s="115">
        <f t="shared" si="274"/>
        <v>3.0120481927710756</v>
      </c>
      <c r="K903" s="97">
        <v>285</v>
      </c>
      <c r="L903" s="98">
        <f t="shared" si="261"/>
        <v>342</v>
      </c>
      <c r="M903" s="5">
        <f t="shared" si="269"/>
        <v>3.0120481927710756</v>
      </c>
      <c r="N903" s="5">
        <f t="shared" si="270"/>
        <v>287.73333333333335</v>
      </c>
      <c r="S903" s="164">
        <f t="shared" si="262"/>
        <v>0</v>
      </c>
    </row>
    <row r="904" spans="1:19" ht="31.5" x14ac:dyDescent="0.25">
      <c r="A904" s="77">
        <v>60000557</v>
      </c>
      <c r="B904" s="30" t="s">
        <v>650</v>
      </c>
      <c r="C904" s="61" t="s">
        <v>981</v>
      </c>
      <c r="D904" s="10">
        <f t="shared" si="271"/>
        <v>160.83333333333334</v>
      </c>
      <c r="E904" s="100">
        <f>VLOOKUP(A904,[1]Лист1!$A$2:$O$1343,14,0)</f>
        <v>193</v>
      </c>
      <c r="F904" s="100">
        <f t="shared" si="272"/>
        <v>165</v>
      </c>
      <c r="G904" s="112">
        <f t="shared" si="273"/>
        <v>200.72</v>
      </c>
      <c r="H904" s="113"/>
      <c r="I904" s="114">
        <f t="shared" si="267"/>
        <v>198</v>
      </c>
      <c r="J904" s="115">
        <f t="shared" si="274"/>
        <v>2.5906735751295429</v>
      </c>
      <c r="K904" s="97">
        <v>165</v>
      </c>
      <c r="L904" s="98">
        <f t="shared" si="261"/>
        <v>198</v>
      </c>
      <c r="M904" s="5">
        <f t="shared" si="269"/>
        <v>2.5906735751295429</v>
      </c>
      <c r="N904" s="5">
        <f t="shared" si="270"/>
        <v>167.26666666666668</v>
      </c>
      <c r="S904" s="164">
        <f t="shared" si="262"/>
        <v>0</v>
      </c>
    </row>
    <row r="905" spans="1:19" ht="31.5" x14ac:dyDescent="0.25">
      <c r="A905" s="77">
        <v>60000558</v>
      </c>
      <c r="B905" s="30" t="s">
        <v>651</v>
      </c>
      <c r="C905" s="61" t="s">
        <v>981</v>
      </c>
      <c r="D905" s="10">
        <f t="shared" si="271"/>
        <v>405.83333333333337</v>
      </c>
      <c r="E905" s="100">
        <f>VLOOKUP(A905,[1]Лист1!$A$2:$O$1343,14,0)</f>
        <v>487</v>
      </c>
      <c r="F905" s="100">
        <f t="shared" si="272"/>
        <v>425</v>
      </c>
      <c r="G905" s="112">
        <f t="shared" si="273"/>
        <v>506.48</v>
      </c>
      <c r="H905" s="113"/>
      <c r="I905" s="114">
        <f t="shared" si="267"/>
        <v>510</v>
      </c>
      <c r="J905" s="115">
        <f t="shared" si="274"/>
        <v>4.7227926078028872</v>
      </c>
      <c r="K905" s="97">
        <v>425</v>
      </c>
      <c r="L905" s="98">
        <f t="shared" si="261"/>
        <v>510</v>
      </c>
      <c r="M905" s="5">
        <f t="shared" si="269"/>
        <v>4.7227926078028872</v>
      </c>
      <c r="N905" s="5">
        <f t="shared" si="270"/>
        <v>422.06666666666672</v>
      </c>
      <c r="S905" s="164">
        <f t="shared" si="262"/>
        <v>0</v>
      </c>
    </row>
    <row r="906" spans="1:19" ht="31.5" x14ac:dyDescent="0.25">
      <c r="A906" s="77">
        <v>60000559</v>
      </c>
      <c r="B906" s="30" t="s">
        <v>652</v>
      </c>
      <c r="C906" s="61" t="s">
        <v>981</v>
      </c>
      <c r="D906" s="10">
        <f t="shared" si="271"/>
        <v>405.83333333333337</v>
      </c>
      <c r="E906" s="100">
        <f>VLOOKUP(A906,[1]Лист1!$A$2:$O$1343,14,0)</f>
        <v>487</v>
      </c>
      <c r="F906" s="100">
        <f t="shared" si="272"/>
        <v>435</v>
      </c>
      <c r="G906" s="112">
        <f t="shared" si="273"/>
        <v>506.48</v>
      </c>
      <c r="H906" s="113"/>
      <c r="I906" s="114">
        <f t="shared" si="267"/>
        <v>522</v>
      </c>
      <c r="J906" s="115">
        <f t="shared" si="274"/>
        <v>7.1868583162217732</v>
      </c>
      <c r="K906" s="97">
        <v>435</v>
      </c>
      <c r="L906" s="98">
        <f t="shared" si="261"/>
        <v>522</v>
      </c>
      <c r="M906" s="5">
        <f t="shared" si="269"/>
        <v>7.1868583162217732</v>
      </c>
      <c r="N906" s="5">
        <f t="shared" si="270"/>
        <v>422.06666666666672</v>
      </c>
      <c r="S906" s="164">
        <f t="shared" si="262"/>
        <v>0</v>
      </c>
    </row>
    <row r="907" spans="1:19" ht="31.5" x14ac:dyDescent="0.25">
      <c r="A907" s="77">
        <v>60000560</v>
      </c>
      <c r="B907" s="30" t="s">
        <v>653</v>
      </c>
      <c r="C907" s="61" t="s">
        <v>981</v>
      </c>
      <c r="D907" s="10">
        <f t="shared" si="271"/>
        <v>419.16666666666669</v>
      </c>
      <c r="E907" s="100">
        <f>VLOOKUP(A907,[1]Лист1!$A$2:$O$1343,14,0)</f>
        <v>503</v>
      </c>
      <c r="F907" s="100">
        <f t="shared" si="272"/>
        <v>435</v>
      </c>
      <c r="G907" s="112">
        <f t="shared" si="273"/>
        <v>523.12</v>
      </c>
      <c r="H907" s="113"/>
      <c r="I907" s="114">
        <f t="shared" si="267"/>
        <v>522</v>
      </c>
      <c r="J907" s="115">
        <f t="shared" si="274"/>
        <v>3.7773359840954157</v>
      </c>
      <c r="K907" s="97">
        <v>435</v>
      </c>
      <c r="L907" s="98">
        <f t="shared" si="261"/>
        <v>522</v>
      </c>
      <c r="M907" s="5">
        <f t="shared" si="269"/>
        <v>3.7773359840954157</v>
      </c>
      <c r="N907" s="5">
        <f t="shared" si="270"/>
        <v>435.93333333333339</v>
      </c>
      <c r="S907" s="164">
        <f t="shared" si="262"/>
        <v>0</v>
      </c>
    </row>
    <row r="908" spans="1:19" ht="31.5" x14ac:dyDescent="0.25">
      <c r="A908" s="77">
        <v>60000561</v>
      </c>
      <c r="B908" s="30" t="s">
        <v>654</v>
      </c>
      <c r="C908" s="61" t="s">
        <v>981</v>
      </c>
      <c r="D908" s="10">
        <f t="shared" si="271"/>
        <v>268.33333333333337</v>
      </c>
      <c r="E908" s="100">
        <f>VLOOKUP(A908,[1]Лист1!$A$2:$O$1343,14,0)</f>
        <v>322</v>
      </c>
      <c r="F908" s="100">
        <f t="shared" si="272"/>
        <v>280</v>
      </c>
      <c r="G908" s="112">
        <f t="shared" si="273"/>
        <v>334.88</v>
      </c>
      <c r="H908" s="113"/>
      <c r="I908" s="114">
        <f t="shared" si="267"/>
        <v>336</v>
      </c>
      <c r="J908" s="115">
        <f t="shared" si="274"/>
        <v>4.3478260869565162</v>
      </c>
      <c r="K908" s="97">
        <v>280</v>
      </c>
      <c r="L908" s="98">
        <f t="shared" si="261"/>
        <v>336</v>
      </c>
      <c r="M908" s="5">
        <f t="shared" si="269"/>
        <v>4.3478260869565162</v>
      </c>
      <c r="N908" s="5">
        <f t="shared" si="270"/>
        <v>279.06666666666672</v>
      </c>
      <c r="S908" s="164">
        <f t="shared" si="262"/>
        <v>0</v>
      </c>
    </row>
    <row r="909" spans="1:19" ht="31.5" x14ac:dyDescent="0.25">
      <c r="A909" s="77">
        <v>60000562</v>
      </c>
      <c r="B909" s="30" t="s">
        <v>655</v>
      </c>
      <c r="C909" s="61" t="s">
        <v>981</v>
      </c>
      <c r="D909" s="10">
        <f t="shared" si="271"/>
        <v>246.66666666666669</v>
      </c>
      <c r="E909" s="100">
        <f>VLOOKUP(A909,[1]Лист1!$A$2:$O$1343,14,0)</f>
        <v>296</v>
      </c>
      <c r="F909" s="100">
        <f t="shared" si="272"/>
        <v>255</v>
      </c>
      <c r="G909" s="112">
        <f t="shared" si="273"/>
        <v>307.84000000000003</v>
      </c>
      <c r="H909" s="113"/>
      <c r="I909" s="114">
        <f t="shared" si="267"/>
        <v>306</v>
      </c>
      <c r="J909" s="115">
        <f t="shared" si="274"/>
        <v>3.3783783783783718</v>
      </c>
      <c r="K909" s="97">
        <v>255</v>
      </c>
      <c r="L909" s="98">
        <f t="shared" si="261"/>
        <v>306</v>
      </c>
      <c r="M909" s="5">
        <f t="shared" si="269"/>
        <v>3.3783783783783718</v>
      </c>
      <c r="N909" s="5">
        <f t="shared" si="270"/>
        <v>256.53333333333336</v>
      </c>
      <c r="S909" s="164">
        <f t="shared" si="262"/>
        <v>0</v>
      </c>
    </row>
    <row r="910" spans="1:19" ht="31.5" x14ac:dyDescent="0.25">
      <c r="A910" s="77">
        <v>60000565</v>
      </c>
      <c r="B910" s="30" t="s">
        <v>656</v>
      </c>
      <c r="C910" s="61" t="s">
        <v>981</v>
      </c>
      <c r="D910" s="10">
        <f t="shared" si="271"/>
        <v>346.66666666666669</v>
      </c>
      <c r="E910" s="100">
        <f>VLOOKUP(A910,[1]Лист1!$A$2:$O$1343,14,0)</f>
        <v>416</v>
      </c>
      <c r="F910" s="100">
        <f t="shared" si="272"/>
        <v>360</v>
      </c>
      <c r="G910" s="112">
        <f t="shared" si="273"/>
        <v>432.64</v>
      </c>
      <c r="H910" s="113"/>
      <c r="I910" s="114">
        <f t="shared" si="267"/>
        <v>432</v>
      </c>
      <c r="J910" s="115">
        <f t="shared" si="274"/>
        <v>3.8461538461538538</v>
      </c>
      <c r="K910" s="97">
        <v>360</v>
      </c>
      <c r="L910" s="98">
        <f t="shared" si="261"/>
        <v>432</v>
      </c>
      <c r="M910" s="5">
        <f t="shared" si="269"/>
        <v>3.8461538461538538</v>
      </c>
      <c r="N910" s="5">
        <f t="shared" si="270"/>
        <v>360.53333333333336</v>
      </c>
      <c r="S910" s="164">
        <f t="shared" si="262"/>
        <v>0</v>
      </c>
    </row>
    <row r="911" spans="1:19" ht="31.5" x14ac:dyDescent="0.25">
      <c r="A911" s="77">
        <v>60000566</v>
      </c>
      <c r="B911" s="30" t="s">
        <v>657</v>
      </c>
      <c r="C911" s="61" t="s">
        <v>981</v>
      </c>
      <c r="D911" s="10">
        <f t="shared" si="271"/>
        <v>232.5</v>
      </c>
      <c r="E911" s="100">
        <f>VLOOKUP(A911,[1]Лист1!$A$2:$O$1343,14,0)</f>
        <v>279</v>
      </c>
      <c r="F911" s="100">
        <f t="shared" si="272"/>
        <v>240</v>
      </c>
      <c r="G911" s="112">
        <f t="shared" si="273"/>
        <v>290.16000000000003</v>
      </c>
      <c r="H911" s="113"/>
      <c r="I911" s="114">
        <f t="shared" si="267"/>
        <v>288</v>
      </c>
      <c r="J911" s="115">
        <f t="shared" si="274"/>
        <v>3.2258064516128968</v>
      </c>
      <c r="K911" s="97">
        <v>240</v>
      </c>
      <c r="L911" s="98">
        <f t="shared" si="261"/>
        <v>288</v>
      </c>
      <c r="M911" s="5">
        <f t="shared" si="269"/>
        <v>3.2258064516128968</v>
      </c>
      <c r="N911" s="5">
        <f t="shared" si="270"/>
        <v>241.8</v>
      </c>
      <c r="S911" s="164">
        <f t="shared" si="262"/>
        <v>0</v>
      </c>
    </row>
    <row r="912" spans="1:19" x14ac:dyDescent="0.25">
      <c r="A912" s="77">
        <v>60000567</v>
      </c>
      <c r="B912" s="30" t="s">
        <v>658</v>
      </c>
      <c r="C912" s="61" t="s">
        <v>981</v>
      </c>
      <c r="D912" s="10">
        <f t="shared" si="271"/>
        <v>335</v>
      </c>
      <c r="E912" s="100">
        <f>VLOOKUP(A912,[1]Лист1!$A$2:$O$1343,14,0)</f>
        <v>402</v>
      </c>
      <c r="F912" s="100">
        <f t="shared" si="272"/>
        <v>345</v>
      </c>
      <c r="G912" s="112">
        <f t="shared" si="273"/>
        <v>418.08000000000004</v>
      </c>
      <c r="H912" s="113"/>
      <c r="I912" s="114">
        <f t="shared" si="267"/>
        <v>414</v>
      </c>
      <c r="J912" s="115">
        <f t="shared" si="274"/>
        <v>2.985074626865682</v>
      </c>
      <c r="K912" s="97">
        <v>345</v>
      </c>
      <c r="L912" s="98">
        <f t="shared" si="261"/>
        <v>414</v>
      </c>
      <c r="M912" s="5">
        <f t="shared" si="269"/>
        <v>2.985074626865682</v>
      </c>
      <c r="N912" s="5">
        <f t="shared" si="270"/>
        <v>348.40000000000003</v>
      </c>
      <c r="S912" s="164">
        <f t="shared" si="262"/>
        <v>0</v>
      </c>
    </row>
    <row r="913" spans="1:19" ht="31.5" x14ac:dyDescent="0.25">
      <c r="A913" s="77">
        <v>60000569</v>
      </c>
      <c r="B913" s="30" t="s">
        <v>659</v>
      </c>
      <c r="C913" s="61" t="s">
        <v>981</v>
      </c>
      <c r="D913" s="10">
        <f t="shared" si="271"/>
        <v>347.5</v>
      </c>
      <c r="E913" s="100">
        <f>VLOOKUP(A913,[1]Лист1!$A$2:$O$1343,14,0)</f>
        <v>417</v>
      </c>
      <c r="F913" s="100">
        <f t="shared" si="272"/>
        <v>360</v>
      </c>
      <c r="G913" s="112">
        <f t="shared" si="273"/>
        <v>433.68</v>
      </c>
      <c r="H913" s="113"/>
      <c r="I913" s="114">
        <f t="shared" si="267"/>
        <v>432</v>
      </c>
      <c r="J913" s="115">
        <f t="shared" si="274"/>
        <v>3.5971223021582688</v>
      </c>
      <c r="K913" s="97">
        <v>360</v>
      </c>
      <c r="L913" s="98">
        <f t="shared" si="261"/>
        <v>432</v>
      </c>
      <c r="M913" s="5">
        <f t="shared" si="269"/>
        <v>3.5971223021582688</v>
      </c>
      <c r="N913" s="5">
        <f t="shared" si="270"/>
        <v>361.40000000000003</v>
      </c>
      <c r="S913" s="164">
        <f t="shared" si="262"/>
        <v>0</v>
      </c>
    </row>
    <row r="914" spans="1:19" ht="31.5" x14ac:dyDescent="0.25">
      <c r="A914" s="77">
        <v>60000570</v>
      </c>
      <c r="B914" s="30" t="s">
        <v>660</v>
      </c>
      <c r="C914" s="61" t="s">
        <v>981</v>
      </c>
      <c r="D914" s="10">
        <f t="shared" si="271"/>
        <v>353.33333333333337</v>
      </c>
      <c r="E914" s="100">
        <f>VLOOKUP(A914,[1]Лист1!$A$2:$O$1343,14,0)</f>
        <v>424</v>
      </c>
      <c r="F914" s="100">
        <f t="shared" si="272"/>
        <v>365</v>
      </c>
      <c r="G914" s="112">
        <f t="shared" si="273"/>
        <v>440.96000000000004</v>
      </c>
      <c r="H914" s="113"/>
      <c r="I914" s="114">
        <f t="shared" si="267"/>
        <v>438</v>
      </c>
      <c r="J914" s="115">
        <f t="shared" si="274"/>
        <v>3.3018867924528195</v>
      </c>
      <c r="K914" s="97">
        <v>365</v>
      </c>
      <c r="L914" s="98">
        <f t="shared" si="261"/>
        <v>438</v>
      </c>
      <c r="M914" s="5">
        <f t="shared" si="269"/>
        <v>3.3018867924528195</v>
      </c>
      <c r="N914" s="5">
        <f t="shared" si="270"/>
        <v>367.4666666666667</v>
      </c>
      <c r="S914" s="164">
        <f t="shared" si="262"/>
        <v>0</v>
      </c>
    </row>
    <row r="915" spans="1:19" x14ac:dyDescent="0.25">
      <c r="A915" s="77">
        <v>60000571</v>
      </c>
      <c r="B915" s="30" t="s">
        <v>661</v>
      </c>
      <c r="C915" s="61" t="s">
        <v>981</v>
      </c>
      <c r="D915" s="10">
        <f t="shared" si="271"/>
        <v>751.66666666666674</v>
      </c>
      <c r="E915" s="100">
        <f>VLOOKUP(A915,[1]Лист1!$A$2:$O$1343,14,0)</f>
        <v>902</v>
      </c>
      <c r="F915" s="100">
        <f t="shared" si="272"/>
        <v>780</v>
      </c>
      <c r="G915" s="112">
        <f t="shared" si="273"/>
        <v>938.08</v>
      </c>
      <c r="H915" s="113"/>
      <c r="I915" s="114">
        <f t="shared" si="267"/>
        <v>936</v>
      </c>
      <c r="J915" s="115">
        <f t="shared" si="274"/>
        <v>3.7694013303769367</v>
      </c>
      <c r="K915" s="97">
        <v>780</v>
      </c>
      <c r="L915" s="98">
        <f t="shared" si="261"/>
        <v>936</v>
      </c>
      <c r="M915" s="5">
        <f t="shared" si="269"/>
        <v>3.7694013303769367</v>
      </c>
      <c r="N915" s="5">
        <f t="shared" si="270"/>
        <v>781.73333333333346</v>
      </c>
      <c r="S915" s="164">
        <f t="shared" si="262"/>
        <v>0</v>
      </c>
    </row>
    <row r="916" spans="1:19" ht="31.5" x14ac:dyDescent="0.25">
      <c r="A916" s="77">
        <v>60000572</v>
      </c>
      <c r="B916" s="30" t="s">
        <v>662</v>
      </c>
      <c r="C916" s="61" t="s">
        <v>981</v>
      </c>
      <c r="D916" s="10">
        <f t="shared" si="271"/>
        <v>324.16666666666669</v>
      </c>
      <c r="E916" s="100">
        <f>VLOOKUP(A916,[1]Лист1!$A$2:$O$1343,14,0)</f>
        <v>389</v>
      </c>
      <c r="F916" s="100">
        <f t="shared" si="272"/>
        <v>335</v>
      </c>
      <c r="G916" s="112">
        <f t="shared" si="273"/>
        <v>404.56</v>
      </c>
      <c r="H916" s="113"/>
      <c r="I916" s="114">
        <f t="shared" si="267"/>
        <v>402</v>
      </c>
      <c r="J916" s="115">
        <f t="shared" si="274"/>
        <v>3.3419023136246722</v>
      </c>
      <c r="K916" s="97">
        <v>335</v>
      </c>
      <c r="L916" s="98">
        <f t="shared" si="261"/>
        <v>402</v>
      </c>
      <c r="M916" s="5">
        <f t="shared" si="269"/>
        <v>3.3419023136246722</v>
      </c>
      <c r="N916" s="5">
        <f t="shared" si="270"/>
        <v>337.13333333333338</v>
      </c>
      <c r="S916" s="164">
        <f t="shared" si="262"/>
        <v>0</v>
      </c>
    </row>
    <row r="917" spans="1:19" ht="31.5" x14ac:dyDescent="0.25">
      <c r="A917" s="77">
        <v>60000573</v>
      </c>
      <c r="B917" s="30" t="s">
        <v>663</v>
      </c>
      <c r="C917" s="61" t="s">
        <v>981</v>
      </c>
      <c r="D917" s="10">
        <f t="shared" si="271"/>
        <v>735</v>
      </c>
      <c r="E917" s="100">
        <f>VLOOKUP(A917,[1]Лист1!$A$2:$O$1343,14,0)</f>
        <v>882</v>
      </c>
      <c r="F917" s="100">
        <f t="shared" si="272"/>
        <v>765</v>
      </c>
      <c r="G917" s="112">
        <f t="shared" si="273"/>
        <v>917.28000000000009</v>
      </c>
      <c r="H917" s="113"/>
      <c r="I917" s="114">
        <f t="shared" si="267"/>
        <v>918</v>
      </c>
      <c r="J917" s="115">
        <f t="shared" si="274"/>
        <v>4.0816326530612344</v>
      </c>
      <c r="K917" s="97">
        <v>765</v>
      </c>
      <c r="L917" s="98">
        <f t="shared" ref="L917:L980" si="275">K917*1.2</f>
        <v>918</v>
      </c>
      <c r="M917" s="5">
        <f t="shared" si="269"/>
        <v>4.0816326530612344</v>
      </c>
      <c r="N917" s="5">
        <f t="shared" si="270"/>
        <v>764.4</v>
      </c>
      <c r="S917" s="164">
        <f t="shared" si="262"/>
        <v>0</v>
      </c>
    </row>
    <row r="918" spans="1:19" ht="31.5" x14ac:dyDescent="0.25">
      <c r="A918" s="77">
        <v>60000576</v>
      </c>
      <c r="B918" s="30" t="s">
        <v>664</v>
      </c>
      <c r="C918" s="61" t="s">
        <v>981</v>
      </c>
      <c r="D918" s="10">
        <f t="shared" si="271"/>
        <v>685.83333333333337</v>
      </c>
      <c r="E918" s="100">
        <f>VLOOKUP(A918,[1]Лист1!$A$2:$O$1343,14,0)</f>
        <v>823</v>
      </c>
      <c r="F918" s="100">
        <f t="shared" si="272"/>
        <v>715</v>
      </c>
      <c r="G918" s="112">
        <f t="shared" si="273"/>
        <v>855.92000000000007</v>
      </c>
      <c r="H918" s="113"/>
      <c r="I918" s="114">
        <f t="shared" si="267"/>
        <v>858</v>
      </c>
      <c r="J918" s="115">
        <f t="shared" si="274"/>
        <v>4.2527339003645181</v>
      </c>
      <c r="K918" s="97">
        <v>715</v>
      </c>
      <c r="L918" s="98">
        <f t="shared" si="275"/>
        <v>858</v>
      </c>
      <c r="M918" s="5">
        <f t="shared" si="269"/>
        <v>4.2527339003645181</v>
      </c>
      <c r="N918" s="5">
        <f t="shared" si="270"/>
        <v>713.26666666666677</v>
      </c>
      <c r="S918" s="164">
        <f t="shared" ref="S918:S981" si="276">(ROUND(F918,2)*1.2)-ROUND(I918,2)</f>
        <v>0</v>
      </c>
    </row>
    <row r="919" spans="1:19" ht="31.5" x14ac:dyDescent="0.25">
      <c r="A919" s="77">
        <v>60000577</v>
      </c>
      <c r="B919" s="30" t="s">
        <v>665</v>
      </c>
      <c r="C919" s="61" t="s">
        <v>981</v>
      </c>
      <c r="D919" s="10">
        <f t="shared" si="271"/>
        <v>279.16666666666669</v>
      </c>
      <c r="E919" s="100">
        <f>VLOOKUP(A919,[1]Лист1!$A$2:$O$1343,14,0)</f>
        <v>335</v>
      </c>
      <c r="F919" s="100">
        <f t="shared" si="272"/>
        <v>290</v>
      </c>
      <c r="G919" s="112">
        <f t="shared" si="273"/>
        <v>348.40000000000003</v>
      </c>
      <c r="H919" s="113"/>
      <c r="I919" s="114">
        <f t="shared" si="267"/>
        <v>348</v>
      </c>
      <c r="J919" s="115">
        <f t="shared" si="274"/>
        <v>3.8805970149253852</v>
      </c>
      <c r="K919" s="97">
        <v>290</v>
      </c>
      <c r="L919" s="98">
        <f t="shared" si="275"/>
        <v>348</v>
      </c>
      <c r="M919" s="5">
        <f t="shared" si="269"/>
        <v>3.8805970149253852</v>
      </c>
      <c r="N919" s="5">
        <f t="shared" si="270"/>
        <v>290.33333333333337</v>
      </c>
      <c r="S919" s="164">
        <f t="shared" si="276"/>
        <v>0</v>
      </c>
    </row>
    <row r="920" spans="1:19" ht="47.25" x14ac:dyDescent="0.25">
      <c r="A920" s="77">
        <v>60000582</v>
      </c>
      <c r="B920" s="30" t="s">
        <v>666</v>
      </c>
      <c r="C920" s="61" t="s">
        <v>981</v>
      </c>
      <c r="D920" s="10">
        <f t="shared" si="271"/>
        <v>331.66666666666669</v>
      </c>
      <c r="E920" s="100">
        <f>VLOOKUP(A920,[1]Лист1!$A$2:$O$1343,14,0)</f>
        <v>398</v>
      </c>
      <c r="F920" s="100">
        <f t="shared" si="272"/>
        <v>345</v>
      </c>
      <c r="G920" s="112">
        <f t="shared" si="273"/>
        <v>413.92</v>
      </c>
      <c r="H920" s="113"/>
      <c r="I920" s="114">
        <f t="shared" si="267"/>
        <v>414</v>
      </c>
      <c r="J920" s="115">
        <f t="shared" si="274"/>
        <v>4.0201005025125625</v>
      </c>
      <c r="K920" s="97">
        <v>345</v>
      </c>
      <c r="L920" s="98">
        <f t="shared" si="275"/>
        <v>414</v>
      </c>
      <c r="M920" s="5">
        <f t="shared" si="269"/>
        <v>4.0201005025125625</v>
      </c>
      <c r="N920" s="5">
        <f t="shared" si="270"/>
        <v>344.93333333333334</v>
      </c>
      <c r="S920" s="164">
        <f t="shared" si="276"/>
        <v>0</v>
      </c>
    </row>
    <row r="921" spans="1:19" ht="47.25" x14ac:dyDescent="0.25">
      <c r="A921" s="77">
        <v>60000583</v>
      </c>
      <c r="B921" s="30" t="s">
        <v>667</v>
      </c>
      <c r="C921" s="61" t="s">
        <v>981</v>
      </c>
      <c r="D921" s="10">
        <f t="shared" si="271"/>
        <v>291.66666666666669</v>
      </c>
      <c r="E921" s="100">
        <f>VLOOKUP(A921,[1]Лист1!$A$2:$O$1343,14,0)</f>
        <v>350</v>
      </c>
      <c r="F921" s="100">
        <f t="shared" si="272"/>
        <v>300</v>
      </c>
      <c r="G921" s="112">
        <f t="shared" si="273"/>
        <v>364</v>
      </c>
      <c r="H921" s="113"/>
      <c r="I921" s="114">
        <f t="shared" si="267"/>
        <v>360</v>
      </c>
      <c r="J921" s="115">
        <f t="shared" si="274"/>
        <v>2.857142857142847</v>
      </c>
      <c r="K921" s="97">
        <v>300</v>
      </c>
      <c r="L921" s="98">
        <f t="shared" si="275"/>
        <v>360</v>
      </c>
      <c r="M921" s="5">
        <f t="shared" si="269"/>
        <v>2.857142857142847</v>
      </c>
      <c r="N921" s="5">
        <f t="shared" si="270"/>
        <v>303.33333333333337</v>
      </c>
      <c r="S921" s="164">
        <f t="shared" si="276"/>
        <v>0</v>
      </c>
    </row>
    <row r="922" spans="1:19" ht="48.75" x14ac:dyDescent="0.25">
      <c r="A922" s="77">
        <v>60000584</v>
      </c>
      <c r="B922" s="30" t="s">
        <v>668</v>
      </c>
      <c r="C922" s="61" t="s">
        <v>981</v>
      </c>
      <c r="D922" s="10">
        <f t="shared" si="271"/>
        <v>370</v>
      </c>
      <c r="E922" s="100">
        <f>VLOOKUP(A922,[1]Лист1!$A$2:$O$1343,14,0)</f>
        <v>444</v>
      </c>
      <c r="F922" s="100">
        <f t="shared" si="272"/>
        <v>385</v>
      </c>
      <c r="G922" s="112">
        <f t="shared" si="273"/>
        <v>461.76</v>
      </c>
      <c r="H922" s="113"/>
      <c r="I922" s="114">
        <f t="shared" si="267"/>
        <v>462</v>
      </c>
      <c r="J922" s="115">
        <f t="shared" si="274"/>
        <v>4.0540540540540633</v>
      </c>
      <c r="K922" s="97">
        <v>385</v>
      </c>
      <c r="L922" s="98">
        <f t="shared" si="275"/>
        <v>462</v>
      </c>
      <c r="M922" s="5">
        <f t="shared" si="269"/>
        <v>4.0540540540540633</v>
      </c>
      <c r="N922" s="5">
        <f t="shared" si="270"/>
        <v>384.8</v>
      </c>
      <c r="S922" s="164">
        <f t="shared" si="276"/>
        <v>0</v>
      </c>
    </row>
    <row r="923" spans="1:19" ht="47.25" x14ac:dyDescent="0.25">
      <c r="A923" s="77">
        <v>60000585</v>
      </c>
      <c r="B923" s="30" t="s">
        <v>669</v>
      </c>
      <c r="C923" s="61" t="s">
        <v>981</v>
      </c>
      <c r="D923" s="10">
        <f t="shared" si="271"/>
        <v>331.66666666666669</v>
      </c>
      <c r="E923" s="100">
        <f>VLOOKUP(A923,[1]Лист1!$A$2:$O$1343,14,0)</f>
        <v>398</v>
      </c>
      <c r="F923" s="100">
        <f t="shared" si="272"/>
        <v>345</v>
      </c>
      <c r="G923" s="112">
        <f t="shared" si="273"/>
        <v>413.92</v>
      </c>
      <c r="H923" s="113"/>
      <c r="I923" s="114">
        <f t="shared" ref="I923:I936" si="277">F923*1.2</f>
        <v>414</v>
      </c>
      <c r="J923" s="115">
        <f t="shared" si="274"/>
        <v>4.0201005025125625</v>
      </c>
      <c r="K923" s="97">
        <v>345</v>
      </c>
      <c r="L923" s="98">
        <f t="shared" si="275"/>
        <v>414</v>
      </c>
      <c r="M923" s="5">
        <f t="shared" si="269"/>
        <v>4.0201005025125625</v>
      </c>
      <c r="N923" s="5">
        <f t="shared" si="270"/>
        <v>344.93333333333334</v>
      </c>
      <c r="S923" s="164">
        <f t="shared" si="276"/>
        <v>0</v>
      </c>
    </row>
    <row r="924" spans="1:19" ht="47.25" x14ac:dyDescent="0.25">
      <c r="A924" s="77">
        <v>60000586</v>
      </c>
      <c r="B924" s="30" t="s">
        <v>670</v>
      </c>
      <c r="C924" s="61" t="s">
        <v>981</v>
      </c>
      <c r="D924" s="10">
        <f t="shared" si="271"/>
        <v>383.33333333333337</v>
      </c>
      <c r="E924" s="100">
        <f>VLOOKUP(A924,[1]Лист1!$A$2:$O$1343,14,0)</f>
        <v>460</v>
      </c>
      <c r="F924" s="100">
        <f t="shared" si="272"/>
        <v>395</v>
      </c>
      <c r="G924" s="112">
        <f t="shared" si="273"/>
        <v>478.40000000000003</v>
      </c>
      <c r="H924" s="113"/>
      <c r="I924" s="114">
        <f t="shared" si="277"/>
        <v>474</v>
      </c>
      <c r="J924" s="115">
        <f t="shared" si="274"/>
        <v>3.0434782608695627</v>
      </c>
      <c r="K924" s="97">
        <v>395</v>
      </c>
      <c r="L924" s="98">
        <f t="shared" si="275"/>
        <v>474</v>
      </c>
      <c r="M924" s="5">
        <f t="shared" ref="M924:M987" si="278">L924/E924*100-100</f>
        <v>3.0434782608695627</v>
      </c>
      <c r="N924" s="5">
        <f t="shared" ref="N924:N987" si="279">D924*1.04</f>
        <v>398.66666666666674</v>
      </c>
      <c r="S924" s="164">
        <f t="shared" si="276"/>
        <v>0</v>
      </c>
    </row>
    <row r="925" spans="1:19" ht="47.25" x14ac:dyDescent="0.25">
      <c r="A925" s="77">
        <v>60000587</v>
      </c>
      <c r="B925" s="30" t="s">
        <v>671</v>
      </c>
      <c r="C925" s="61" t="s">
        <v>981</v>
      </c>
      <c r="D925" s="10">
        <f t="shared" si="271"/>
        <v>398.33333333333337</v>
      </c>
      <c r="E925" s="100">
        <f>VLOOKUP(A925,[1]Лист1!$A$2:$O$1343,14,0)</f>
        <v>478</v>
      </c>
      <c r="F925" s="100">
        <f t="shared" si="272"/>
        <v>415</v>
      </c>
      <c r="G925" s="112">
        <f t="shared" si="273"/>
        <v>497.12</v>
      </c>
      <c r="H925" s="113"/>
      <c r="I925" s="114">
        <f t="shared" si="277"/>
        <v>498</v>
      </c>
      <c r="J925" s="115">
        <f t="shared" si="274"/>
        <v>4.1841004184100399</v>
      </c>
      <c r="K925" s="97">
        <v>415</v>
      </c>
      <c r="L925" s="98">
        <f t="shared" si="275"/>
        <v>498</v>
      </c>
      <c r="M925" s="5">
        <f t="shared" si="278"/>
        <v>4.1841004184100399</v>
      </c>
      <c r="N925" s="5">
        <f t="shared" si="279"/>
        <v>414.26666666666671</v>
      </c>
      <c r="S925" s="164">
        <f t="shared" si="276"/>
        <v>0</v>
      </c>
    </row>
    <row r="926" spans="1:19" ht="47.25" x14ac:dyDescent="0.25">
      <c r="A926" s="77">
        <v>60000588</v>
      </c>
      <c r="B926" s="30" t="s">
        <v>672</v>
      </c>
      <c r="C926" s="61" t="s">
        <v>981</v>
      </c>
      <c r="D926" s="10">
        <f t="shared" si="271"/>
        <v>335</v>
      </c>
      <c r="E926" s="100">
        <f>VLOOKUP(A926,[1]Лист1!$A$2:$O$1343,14,0)</f>
        <v>402</v>
      </c>
      <c r="F926" s="100">
        <f t="shared" si="272"/>
        <v>350</v>
      </c>
      <c r="G926" s="112">
        <f t="shared" si="273"/>
        <v>418.08000000000004</v>
      </c>
      <c r="H926" s="113"/>
      <c r="I926" s="114">
        <f t="shared" si="277"/>
        <v>420</v>
      </c>
      <c r="J926" s="115">
        <f t="shared" si="274"/>
        <v>4.4776119402985017</v>
      </c>
      <c r="K926" s="97">
        <v>350</v>
      </c>
      <c r="L926" s="98">
        <f t="shared" si="275"/>
        <v>420</v>
      </c>
      <c r="M926" s="5">
        <f t="shared" si="278"/>
        <v>4.4776119402985017</v>
      </c>
      <c r="N926" s="5">
        <f t="shared" si="279"/>
        <v>348.40000000000003</v>
      </c>
      <c r="S926" s="164">
        <f t="shared" si="276"/>
        <v>0</v>
      </c>
    </row>
    <row r="927" spans="1:19" ht="47.25" x14ac:dyDescent="0.25">
      <c r="A927" s="77">
        <v>60000589</v>
      </c>
      <c r="B927" s="30" t="s">
        <v>673</v>
      </c>
      <c r="C927" s="61" t="s">
        <v>981</v>
      </c>
      <c r="D927" s="10">
        <f t="shared" si="271"/>
        <v>285</v>
      </c>
      <c r="E927" s="100">
        <f>VLOOKUP(A927,[1]Лист1!$A$2:$O$1343,14,0)</f>
        <v>342</v>
      </c>
      <c r="F927" s="100">
        <f t="shared" si="272"/>
        <v>295</v>
      </c>
      <c r="G927" s="112">
        <f t="shared" si="273"/>
        <v>355.68</v>
      </c>
      <c r="H927" s="113"/>
      <c r="I927" s="114">
        <f t="shared" si="277"/>
        <v>354</v>
      </c>
      <c r="J927" s="115">
        <f t="shared" si="274"/>
        <v>3.5087719298245759</v>
      </c>
      <c r="K927" s="97">
        <v>295</v>
      </c>
      <c r="L927" s="98">
        <f t="shared" si="275"/>
        <v>354</v>
      </c>
      <c r="M927" s="5">
        <f t="shared" si="278"/>
        <v>3.5087719298245759</v>
      </c>
      <c r="N927" s="5">
        <f t="shared" si="279"/>
        <v>296.40000000000003</v>
      </c>
      <c r="S927" s="164">
        <f t="shared" si="276"/>
        <v>0</v>
      </c>
    </row>
    <row r="928" spans="1:19" ht="31.5" x14ac:dyDescent="0.25">
      <c r="A928" s="77">
        <v>60000591</v>
      </c>
      <c r="B928" s="30" t="s">
        <v>674</v>
      </c>
      <c r="C928" s="61" t="s">
        <v>981</v>
      </c>
      <c r="D928" s="10">
        <f t="shared" si="271"/>
        <v>310.83333333333337</v>
      </c>
      <c r="E928" s="100">
        <f>VLOOKUP(A928,[1]Лист1!$A$2:$O$1343,14,0)</f>
        <v>373</v>
      </c>
      <c r="F928" s="100">
        <f t="shared" si="272"/>
        <v>325</v>
      </c>
      <c r="G928" s="112">
        <f t="shared" si="273"/>
        <v>387.92</v>
      </c>
      <c r="H928" s="113"/>
      <c r="I928" s="114">
        <f t="shared" si="277"/>
        <v>390</v>
      </c>
      <c r="J928" s="115">
        <f t="shared" si="274"/>
        <v>4.5576407506702452</v>
      </c>
      <c r="K928" s="97">
        <v>325</v>
      </c>
      <c r="L928" s="98">
        <f t="shared" si="275"/>
        <v>390</v>
      </c>
      <c r="M928" s="5">
        <f t="shared" si="278"/>
        <v>4.5576407506702452</v>
      </c>
      <c r="N928" s="5">
        <f t="shared" si="279"/>
        <v>323.26666666666671</v>
      </c>
      <c r="S928" s="164">
        <f t="shared" si="276"/>
        <v>0</v>
      </c>
    </row>
    <row r="929" spans="1:19" ht="31.5" x14ac:dyDescent="0.25">
      <c r="A929" s="77">
        <v>60000592</v>
      </c>
      <c r="B929" s="30" t="s">
        <v>675</v>
      </c>
      <c r="C929" s="61" t="s">
        <v>981</v>
      </c>
      <c r="D929" s="10">
        <f t="shared" si="271"/>
        <v>353.33333333333337</v>
      </c>
      <c r="E929" s="100">
        <f>VLOOKUP(A929,[1]Лист1!$A$2:$O$1343,14,0)</f>
        <v>424</v>
      </c>
      <c r="F929" s="100">
        <f t="shared" si="272"/>
        <v>365</v>
      </c>
      <c r="G929" s="112">
        <f t="shared" si="273"/>
        <v>440.96000000000004</v>
      </c>
      <c r="H929" s="113"/>
      <c r="I929" s="114">
        <f t="shared" si="277"/>
        <v>438</v>
      </c>
      <c r="J929" s="115">
        <f t="shared" si="274"/>
        <v>3.3018867924528195</v>
      </c>
      <c r="K929" s="97">
        <v>365</v>
      </c>
      <c r="L929" s="98">
        <f t="shared" si="275"/>
        <v>438</v>
      </c>
      <c r="M929" s="5">
        <f t="shared" si="278"/>
        <v>3.3018867924528195</v>
      </c>
      <c r="N929" s="5">
        <f t="shared" si="279"/>
        <v>367.4666666666667</v>
      </c>
      <c r="S929" s="164">
        <f t="shared" si="276"/>
        <v>0</v>
      </c>
    </row>
    <row r="930" spans="1:19" ht="31.5" x14ac:dyDescent="0.25">
      <c r="A930" s="77">
        <v>60000593</v>
      </c>
      <c r="B930" s="30" t="s">
        <v>676</v>
      </c>
      <c r="C930" s="61" t="s">
        <v>981</v>
      </c>
      <c r="D930" s="10">
        <f t="shared" si="271"/>
        <v>324.16666666666669</v>
      </c>
      <c r="E930" s="100">
        <f>VLOOKUP(A930,[1]Лист1!$A$2:$O$1343,14,0)</f>
        <v>389</v>
      </c>
      <c r="F930" s="100">
        <f t="shared" si="272"/>
        <v>335</v>
      </c>
      <c r="G930" s="112">
        <f t="shared" si="273"/>
        <v>404.56</v>
      </c>
      <c r="H930" s="113"/>
      <c r="I930" s="114">
        <f t="shared" si="277"/>
        <v>402</v>
      </c>
      <c r="J930" s="115">
        <f t="shared" si="274"/>
        <v>3.3419023136246722</v>
      </c>
      <c r="K930" s="97">
        <v>335</v>
      </c>
      <c r="L930" s="98">
        <f t="shared" si="275"/>
        <v>402</v>
      </c>
      <c r="M930" s="5">
        <f t="shared" si="278"/>
        <v>3.3419023136246722</v>
      </c>
      <c r="N930" s="5">
        <f t="shared" si="279"/>
        <v>337.13333333333338</v>
      </c>
      <c r="S930" s="164">
        <f t="shared" si="276"/>
        <v>0</v>
      </c>
    </row>
    <row r="931" spans="1:19" ht="31.5" x14ac:dyDescent="0.25">
      <c r="A931" s="77">
        <v>60000596</v>
      </c>
      <c r="B931" s="30" t="s">
        <v>677</v>
      </c>
      <c r="C931" s="61" t="s">
        <v>981</v>
      </c>
      <c r="D931" s="10">
        <f t="shared" si="271"/>
        <v>269.16666666666669</v>
      </c>
      <c r="E931" s="100">
        <f>VLOOKUP(A931,[1]Лист1!$A$2:$O$1343,14,0)</f>
        <v>323</v>
      </c>
      <c r="F931" s="100">
        <f t="shared" si="272"/>
        <v>280</v>
      </c>
      <c r="G931" s="112">
        <f t="shared" si="273"/>
        <v>335.92</v>
      </c>
      <c r="H931" s="113"/>
      <c r="I931" s="114">
        <f t="shared" si="277"/>
        <v>336</v>
      </c>
      <c r="J931" s="115">
        <f t="shared" si="274"/>
        <v>4.0247678018575925</v>
      </c>
      <c r="K931" s="97">
        <v>280</v>
      </c>
      <c r="L931" s="98">
        <f t="shared" si="275"/>
        <v>336</v>
      </c>
      <c r="M931" s="5">
        <f t="shared" si="278"/>
        <v>4.0247678018575925</v>
      </c>
      <c r="N931" s="5">
        <f t="shared" si="279"/>
        <v>279.93333333333334</v>
      </c>
      <c r="S931" s="164">
        <f t="shared" si="276"/>
        <v>0</v>
      </c>
    </row>
    <row r="932" spans="1:19" ht="31.5" x14ac:dyDescent="0.25">
      <c r="A932" s="77">
        <v>60001301</v>
      </c>
      <c r="B932" s="30" t="s">
        <v>678</v>
      </c>
      <c r="C932" s="61" t="s">
        <v>981</v>
      </c>
      <c r="D932" s="10">
        <f t="shared" si="271"/>
        <v>10870</v>
      </c>
      <c r="E932" s="100">
        <f>VLOOKUP(A932,[1]Лист1!$A$2:$O$1343,14,0)</f>
        <v>13044</v>
      </c>
      <c r="F932" s="100">
        <f t="shared" si="272"/>
        <v>11305</v>
      </c>
      <c r="G932" s="112">
        <f t="shared" si="273"/>
        <v>13565.76</v>
      </c>
      <c r="H932" s="113"/>
      <c r="I932" s="114">
        <f t="shared" si="277"/>
        <v>13566</v>
      </c>
      <c r="J932" s="115">
        <f t="shared" si="274"/>
        <v>4.0018399264029512</v>
      </c>
      <c r="K932" s="97">
        <v>11305</v>
      </c>
      <c r="L932" s="98">
        <f t="shared" si="275"/>
        <v>13566</v>
      </c>
      <c r="M932" s="5">
        <f t="shared" si="278"/>
        <v>4.0018399264029512</v>
      </c>
      <c r="N932" s="5">
        <f t="shared" si="279"/>
        <v>11304.800000000001</v>
      </c>
      <c r="S932" s="164">
        <f t="shared" si="276"/>
        <v>0</v>
      </c>
    </row>
    <row r="933" spans="1:19" ht="31.5" x14ac:dyDescent="0.25">
      <c r="A933" s="77">
        <v>60001302</v>
      </c>
      <c r="B933" s="30" t="s">
        <v>679</v>
      </c>
      <c r="C933" s="61" t="s">
        <v>981</v>
      </c>
      <c r="D933" s="10">
        <f t="shared" si="271"/>
        <v>6075.8333333333339</v>
      </c>
      <c r="E933" s="100">
        <f>VLOOKUP(A933,[1]Лист1!$A$2:$O$1343,14,0)</f>
        <v>7291</v>
      </c>
      <c r="F933" s="100">
        <f t="shared" si="272"/>
        <v>6315</v>
      </c>
      <c r="G933" s="112">
        <f t="shared" si="273"/>
        <v>7582.64</v>
      </c>
      <c r="H933" s="113"/>
      <c r="I933" s="114">
        <f t="shared" si="277"/>
        <v>7578</v>
      </c>
      <c r="J933" s="115">
        <f t="shared" si="274"/>
        <v>3.9363598957618819</v>
      </c>
      <c r="K933" s="97">
        <v>6315</v>
      </c>
      <c r="L933" s="98">
        <f t="shared" si="275"/>
        <v>7578</v>
      </c>
      <c r="M933" s="5">
        <f t="shared" si="278"/>
        <v>3.9363598957618819</v>
      </c>
      <c r="N933" s="5">
        <f t="shared" si="279"/>
        <v>6318.8666666666677</v>
      </c>
      <c r="S933" s="164">
        <f t="shared" si="276"/>
        <v>0</v>
      </c>
    </row>
    <row r="934" spans="1:19" ht="78.75" x14ac:dyDescent="0.25">
      <c r="A934" s="77">
        <v>60001319</v>
      </c>
      <c r="B934" s="30" t="s">
        <v>680</v>
      </c>
      <c r="C934" s="61" t="s">
        <v>981</v>
      </c>
      <c r="D934" s="10">
        <f t="shared" si="271"/>
        <v>6075.8333333333339</v>
      </c>
      <c r="E934" s="100">
        <f>VLOOKUP(A934,[1]Лист1!$A$2:$O$1343,14,0)</f>
        <v>7291</v>
      </c>
      <c r="F934" s="100">
        <f t="shared" si="272"/>
        <v>6315</v>
      </c>
      <c r="G934" s="112">
        <f t="shared" si="273"/>
        <v>7582.64</v>
      </c>
      <c r="H934" s="113"/>
      <c r="I934" s="114">
        <f t="shared" si="277"/>
        <v>7578</v>
      </c>
      <c r="J934" s="115">
        <f t="shared" si="274"/>
        <v>3.9363598957618819</v>
      </c>
      <c r="K934" s="97">
        <v>6315</v>
      </c>
      <c r="L934" s="98">
        <f t="shared" si="275"/>
        <v>7578</v>
      </c>
      <c r="M934" s="5">
        <f t="shared" si="278"/>
        <v>3.9363598957618819</v>
      </c>
      <c r="N934" s="5">
        <f t="shared" si="279"/>
        <v>6318.8666666666677</v>
      </c>
      <c r="S934" s="164">
        <f t="shared" si="276"/>
        <v>0</v>
      </c>
    </row>
    <row r="935" spans="1:19" ht="47.25" x14ac:dyDescent="0.25">
      <c r="A935" s="128">
        <v>60001324</v>
      </c>
      <c r="B935" s="30" t="s">
        <v>430</v>
      </c>
      <c r="C935" s="61" t="s">
        <v>981</v>
      </c>
      <c r="D935" s="10">
        <f t="shared" si="271"/>
        <v>264.16666666666669</v>
      </c>
      <c r="E935" s="100">
        <f>VLOOKUP(A935,[1]Лист1!$A$2:$O$1343,14,0)</f>
        <v>317</v>
      </c>
      <c r="F935" s="100">
        <f t="shared" si="272"/>
        <v>275</v>
      </c>
      <c r="G935" s="112">
        <f t="shared" si="273"/>
        <v>329.68</v>
      </c>
      <c r="H935" s="113"/>
      <c r="I935" s="114">
        <f t="shared" si="277"/>
        <v>330</v>
      </c>
      <c r="J935" s="115">
        <f t="shared" si="274"/>
        <v>4.100946372239747</v>
      </c>
      <c r="K935" s="97">
        <v>275</v>
      </c>
      <c r="L935" s="98">
        <f t="shared" si="275"/>
        <v>330</v>
      </c>
      <c r="M935" s="5">
        <f t="shared" si="278"/>
        <v>4.100946372239747</v>
      </c>
      <c r="N935" s="5">
        <f t="shared" si="279"/>
        <v>274.73333333333335</v>
      </c>
      <c r="S935" s="164">
        <f t="shared" si="276"/>
        <v>0</v>
      </c>
    </row>
    <row r="936" spans="1:19" ht="78.75" x14ac:dyDescent="0.25">
      <c r="A936" s="77">
        <v>60000039</v>
      </c>
      <c r="B936" s="30" t="s">
        <v>681</v>
      </c>
      <c r="C936" s="61" t="s">
        <v>981</v>
      </c>
      <c r="D936" s="10">
        <f t="shared" si="271"/>
        <v>854.16666666666674</v>
      </c>
      <c r="E936" s="100">
        <f>VLOOKUP(A936,[1]Лист1!$A$2:$O$1343,14,0)</f>
        <v>1025</v>
      </c>
      <c r="F936" s="100">
        <f t="shared" si="272"/>
        <v>885</v>
      </c>
      <c r="G936" s="112">
        <f t="shared" si="273"/>
        <v>1066</v>
      </c>
      <c r="H936" s="113"/>
      <c r="I936" s="114">
        <f t="shared" si="277"/>
        <v>1062</v>
      </c>
      <c r="J936" s="115">
        <f t="shared" si="274"/>
        <v>3.6097560975609753</v>
      </c>
      <c r="K936" s="97">
        <v>885</v>
      </c>
      <c r="L936" s="98">
        <f t="shared" si="275"/>
        <v>1062</v>
      </c>
      <c r="M936" s="5">
        <f t="shared" si="278"/>
        <v>3.6097560975609753</v>
      </c>
      <c r="N936" s="5">
        <f t="shared" si="279"/>
        <v>888.33333333333348</v>
      </c>
      <c r="S936" s="164">
        <f t="shared" si="276"/>
        <v>0</v>
      </c>
    </row>
    <row r="937" spans="1:19" x14ac:dyDescent="0.25">
      <c r="A937" s="236" t="s">
        <v>682</v>
      </c>
      <c r="B937" s="237"/>
      <c r="C937" s="237"/>
      <c r="D937" s="237"/>
      <c r="E937" s="237"/>
      <c r="F937" s="237"/>
      <c r="G937" s="237"/>
      <c r="H937" s="237"/>
      <c r="I937" s="238"/>
      <c r="J937" s="116"/>
      <c r="K937" s="97">
        <f t="shared" ref="K937:K976" si="280">F937</f>
        <v>0</v>
      </c>
      <c r="L937" s="98">
        <f t="shared" si="275"/>
        <v>0</v>
      </c>
      <c r="M937" s="5" t="e">
        <f t="shared" si="278"/>
        <v>#DIV/0!</v>
      </c>
      <c r="N937" s="5">
        <f t="shared" si="279"/>
        <v>0</v>
      </c>
      <c r="S937" s="164">
        <f t="shared" si="276"/>
        <v>0</v>
      </c>
    </row>
    <row r="938" spans="1:19" ht="78.75" x14ac:dyDescent="0.25">
      <c r="A938" s="77">
        <v>60000036</v>
      </c>
      <c r="B938" s="27" t="s">
        <v>683</v>
      </c>
      <c r="C938" s="61" t="s">
        <v>981</v>
      </c>
      <c r="D938" s="10">
        <f t="shared" ref="D938" si="281">E938/1.2</f>
        <v>1277.5</v>
      </c>
      <c r="E938" s="100">
        <f>VLOOKUP(A938,[1]Лист1!$A$2:$O$1343,14,0)</f>
        <v>1533</v>
      </c>
      <c r="F938" s="100">
        <f>K938</f>
        <v>1325</v>
      </c>
      <c r="G938" s="112">
        <f>E938*$H$11</f>
        <v>1594.3200000000002</v>
      </c>
      <c r="H938" s="113"/>
      <c r="I938" s="114">
        <f t="shared" ref="I938" si="282">F938*1.2</f>
        <v>1590</v>
      </c>
      <c r="J938" s="115">
        <f>I938/E938*100-100</f>
        <v>3.7181996086105755</v>
      </c>
      <c r="K938" s="97">
        <v>1325</v>
      </c>
      <c r="L938" s="98">
        <f t="shared" si="275"/>
        <v>1590</v>
      </c>
      <c r="M938" s="5">
        <f t="shared" si="278"/>
        <v>3.7181996086105755</v>
      </c>
      <c r="N938" s="5">
        <f t="shared" si="279"/>
        <v>1328.6000000000001</v>
      </c>
      <c r="S938" s="164">
        <f t="shared" si="276"/>
        <v>0</v>
      </c>
    </row>
    <row r="939" spans="1:19" s="13" customFormat="1" ht="15.75" customHeight="1" x14ac:dyDescent="0.25">
      <c r="A939" s="214" t="s">
        <v>684</v>
      </c>
      <c r="B939" s="215"/>
      <c r="C939" s="215"/>
      <c r="D939" s="215"/>
      <c r="E939" s="215"/>
      <c r="F939" s="215"/>
      <c r="G939" s="215"/>
      <c r="H939" s="215"/>
      <c r="I939" s="216"/>
      <c r="J939" s="117"/>
      <c r="K939" s="97">
        <f t="shared" si="280"/>
        <v>0</v>
      </c>
      <c r="L939" s="98">
        <f t="shared" si="275"/>
        <v>0</v>
      </c>
      <c r="M939" s="5" t="e">
        <f t="shared" si="278"/>
        <v>#DIV/0!</v>
      </c>
      <c r="N939" s="5">
        <f t="shared" si="279"/>
        <v>0</v>
      </c>
      <c r="S939" s="164">
        <f t="shared" si="276"/>
        <v>0</v>
      </c>
    </row>
    <row r="940" spans="1:19" s="4" customFormat="1" ht="15.75" customHeight="1" x14ac:dyDescent="0.25">
      <c r="A940" s="236" t="s">
        <v>1047</v>
      </c>
      <c r="B940" s="237"/>
      <c r="C940" s="237"/>
      <c r="D940" s="237"/>
      <c r="E940" s="237"/>
      <c r="F940" s="237"/>
      <c r="G940" s="237"/>
      <c r="H940" s="237"/>
      <c r="I940" s="238"/>
      <c r="J940" s="116"/>
      <c r="K940" s="97">
        <f t="shared" si="280"/>
        <v>0</v>
      </c>
      <c r="L940" s="98">
        <f t="shared" si="275"/>
        <v>0</v>
      </c>
      <c r="M940" s="5" t="e">
        <f t="shared" si="278"/>
        <v>#DIV/0!</v>
      </c>
      <c r="N940" s="5">
        <f t="shared" si="279"/>
        <v>0</v>
      </c>
      <c r="S940" s="164">
        <f t="shared" si="276"/>
        <v>0</v>
      </c>
    </row>
    <row r="941" spans="1:19" s="4" customFormat="1" x14ac:dyDescent="0.25">
      <c r="A941" s="77">
        <v>70000741</v>
      </c>
      <c r="B941" s="11" t="s">
        <v>685</v>
      </c>
      <c r="C941" s="53" t="s">
        <v>985</v>
      </c>
      <c r="D941" s="10">
        <f t="shared" ref="D941:D951" si="283">E941/1.2</f>
        <v>835</v>
      </c>
      <c r="E941" s="100">
        <f>VLOOKUP(A941,[1]Лист1!$A$2:$O$1343,14,0)</f>
        <v>1002</v>
      </c>
      <c r="F941" s="100">
        <f t="shared" ref="F941:F951" si="284">K941</f>
        <v>865</v>
      </c>
      <c r="G941" s="112">
        <f t="shared" ref="G941:G951" si="285">E941*$H$11</f>
        <v>1042.08</v>
      </c>
      <c r="H941" s="113"/>
      <c r="I941" s="114">
        <f t="shared" ref="I941:I951" si="286">F941*1.2</f>
        <v>1038</v>
      </c>
      <c r="J941" s="115">
        <f t="shared" ref="J941:J951" si="287">I941/E941*100-100</f>
        <v>3.5928143712574894</v>
      </c>
      <c r="K941" s="97">
        <v>865</v>
      </c>
      <c r="L941" s="98">
        <f t="shared" si="275"/>
        <v>1038</v>
      </c>
      <c r="M941" s="5">
        <f t="shared" si="278"/>
        <v>3.5928143712574894</v>
      </c>
      <c r="N941" s="5">
        <f t="shared" si="279"/>
        <v>868.4</v>
      </c>
      <c r="S941" s="164">
        <f t="shared" si="276"/>
        <v>0</v>
      </c>
    </row>
    <row r="942" spans="1:19" s="4" customFormat="1" ht="31.5" x14ac:dyDescent="0.25">
      <c r="A942" s="77">
        <v>70000742</v>
      </c>
      <c r="B942" s="11" t="s">
        <v>686</v>
      </c>
      <c r="C942" s="53" t="s">
        <v>985</v>
      </c>
      <c r="D942" s="10">
        <f t="shared" si="283"/>
        <v>1070.8333333333335</v>
      </c>
      <c r="E942" s="100">
        <f>VLOOKUP(A942,[1]Лист1!$A$2:$O$1343,14,0)</f>
        <v>1285</v>
      </c>
      <c r="F942" s="100">
        <f t="shared" si="284"/>
        <v>1110</v>
      </c>
      <c r="G942" s="112">
        <f t="shared" si="285"/>
        <v>1336.4</v>
      </c>
      <c r="H942" s="113"/>
      <c r="I942" s="114">
        <f t="shared" si="286"/>
        <v>1332</v>
      </c>
      <c r="J942" s="115">
        <f t="shared" si="287"/>
        <v>3.6575875486381477</v>
      </c>
      <c r="K942" s="97">
        <v>1110</v>
      </c>
      <c r="L942" s="98">
        <f t="shared" si="275"/>
        <v>1332</v>
      </c>
      <c r="M942" s="5">
        <f t="shared" si="278"/>
        <v>3.6575875486381477</v>
      </c>
      <c r="N942" s="5">
        <f t="shared" si="279"/>
        <v>1113.666666666667</v>
      </c>
      <c r="S942" s="164">
        <f t="shared" si="276"/>
        <v>0</v>
      </c>
    </row>
    <row r="943" spans="1:19" s="4" customFormat="1" ht="31.5" x14ac:dyDescent="0.25">
      <c r="A943" s="77">
        <v>70000743</v>
      </c>
      <c r="B943" s="11" t="s">
        <v>687</v>
      </c>
      <c r="C943" s="53" t="s">
        <v>985</v>
      </c>
      <c r="D943" s="10">
        <f t="shared" si="283"/>
        <v>1065</v>
      </c>
      <c r="E943" s="100">
        <f>VLOOKUP(A943,[1]Лист1!$A$2:$O$1343,14,0)</f>
        <v>1278</v>
      </c>
      <c r="F943" s="100">
        <f t="shared" si="284"/>
        <v>1105</v>
      </c>
      <c r="G943" s="112">
        <f t="shared" si="285"/>
        <v>1329.1200000000001</v>
      </c>
      <c r="H943" s="113"/>
      <c r="I943" s="114">
        <f t="shared" si="286"/>
        <v>1326</v>
      </c>
      <c r="J943" s="115">
        <f t="shared" si="287"/>
        <v>3.7558685446009434</v>
      </c>
      <c r="K943" s="97">
        <v>1105</v>
      </c>
      <c r="L943" s="98">
        <f t="shared" si="275"/>
        <v>1326</v>
      </c>
      <c r="M943" s="5">
        <f t="shared" si="278"/>
        <v>3.7558685446009434</v>
      </c>
      <c r="N943" s="5">
        <f t="shared" si="279"/>
        <v>1107.6000000000001</v>
      </c>
      <c r="S943" s="164">
        <f t="shared" si="276"/>
        <v>0</v>
      </c>
    </row>
    <row r="944" spans="1:19" s="4" customFormat="1" ht="31.5" x14ac:dyDescent="0.25">
      <c r="A944" s="77">
        <v>70000744</v>
      </c>
      <c r="B944" s="11" t="s">
        <v>688</v>
      </c>
      <c r="C944" s="53" t="s">
        <v>985</v>
      </c>
      <c r="D944" s="10">
        <f t="shared" si="283"/>
        <v>1543.3333333333335</v>
      </c>
      <c r="E944" s="100">
        <f>VLOOKUP(A944,[1]Лист1!$A$2:$O$1343,14,0)</f>
        <v>1852</v>
      </c>
      <c r="F944" s="100">
        <f t="shared" si="284"/>
        <v>1605</v>
      </c>
      <c r="G944" s="112">
        <f t="shared" si="285"/>
        <v>1926.0800000000002</v>
      </c>
      <c r="H944" s="113"/>
      <c r="I944" s="114">
        <f t="shared" si="286"/>
        <v>1926</v>
      </c>
      <c r="J944" s="115">
        <f t="shared" si="287"/>
        <v>3.9956803455723673</v>
      </c>
      <c r="K944" s="97">
        <v>1605</v>
      </c>
      <c r="L944" s="98">
        <f t="shared" si="275"/>
        <v>1926</v>
      </c>
      <c r="M944" s="5">
        <f t="shared" si="278"/>
        <v>3.9956803455723673</v>
      </c>
      <c r="N944" s="5">
        <f t="shared" si="279"/>
        <v>1605.0666666666668</v>
      </c>
      <c r="S944" s="164">
        <f t="shared" si="276"/>
        <v>0</v>
      </c>
    </row>
    <row r="945" spans="1:19" s="4" customFormat="1" x14ac:dyDescent="0.25">
      <c r="A945" s="77">
        <v>70000745</v>
      </c>
      <c r="B945" s="11" t="s">
        <v>689</v>
      </c>
      <c r="C945" s="53" t="s">
        <v>985</v>
      </c>
      <c r="D945" s="10">
        <f t="shared" si="283"/>
        <v>637.5</v>
      </c>
      <c r="E945" s="100">
        <f>VLOOKUP(A945,[1]Лист1!$A$2:$O$1343,14,0)</f>
        <v>765</v>
      </c>
      <c r="F945" s="100">
        <f t="shared" si="284"/>
        <v>660</v>
      </c>
      <c r="G945" s="112">
        <f t="shared" si="285"/>
        <v>795.6</v>
      </c>
      <c r="H945" s="113"/>
      <c r="I945" s="114">
        <f t="shared" si="286"/>
        <v>792</v>
      </c>
      <c r="J945" s="115">
        <f t="shared" si="287"/>
        <v>3.5294117647058982</v>
      </c>
      <c r="K945" s="97">
        <v>660</v>
      </c>
      <c r="L945" s="98">
        <f t="shared" si="275"/>
        <v>792</v>
      </c>
      <c r="M945" s="5">
        <f t="shared" si="278"/>
        <v>3.5294117647058982</v>
      </c>
      <c r="N945" s="5">
        <f t="shared" si="279"/>
        <v>663</v>
      </c>
      <c r="S945" s="164">
        <f t="shared" si="276"/>
        <v>0</v>
      </c>
    </row>
    <row r="946" spans="1:19" s="4" customFormat="1" ht="31.5" x14ac:dyDescent="0.25">
      <c r="A946" s="77">
        <v>70000754</v>
      </c>
      <c r="B946" s="11" t="s">
        <v>697</v>
      </c>
      <c r="C946" s="53" t="s">
        <v>985</v>
      </c>
      <c r="D946" s="10">
        <f t="shared" si="283"/>
        <v>1441.6666666666667</v>
      </c>
      <c r="E946" s="100">
        <f>VLOOKUP(A946,[1]Лист1!$A$2:$O$1343,14,0)</f>
        <v>1730</v>
      </c>
      <c r="F946" s="100">
        <f t="shared" si="284"/>
        <v>1500</v>
      </c>
      <c r="G946" s="112">
        <f t="shared" si="285"/>
        <v>1799.2</v>
      </c>
      <c r="H946" s="113"/>
      <c r="I946" s="114">
        <f t="shared" si="286"/>
        <v>1800</v>
      </c>
      <c r="J946" s="115">
        <f t="shared" si="287"/>
        <v>4.0462427745664655</v>
      </c>
      <c r="K946" s="97">
        <v>1500</v>
      </c>
      <c r="L946" s="98">
        <f t="shared" si="275"/>
        <v>1800</v>
      </c>
      <c r="M946" s="5">
        <f t="shared" si="278"/>
        <v>4.0462427745664655</v>
      </c>
      <c r="N946" s="5">
        <f t="shared" si="279"/>
        <v>1499.3333333333335</v>
      </c>
      <c r="S946" s="164">
        <f t="shared" si="276"/>
        <v>0</v>
      </c>
    </row>
    <row r="947" spans="1:19" s="4" customFormat="1" ht="31.5" x14ac:dyDescent="0.25">
      <c r="A947" s="77">
        <v>70000775</v>
      </c>
      <c r="B947" s="11" t="s">
        <v>690</v>
      </c>
      <c r="C947" s="53" t="s">
        <v>985</v>
      </c>
      <c r="D947" s="10">
        <f t="shared" si="283"/>
        <v>2706.666666666667</v>
      </c>
      <c r="E947" s="100">
        <f>VLOOKUP(A947,[1]Лист1!$A$2:$O$1343,14,0)</f>
        <v>3248</v>
      </c>
      <c r="F947" s="100">
        <f t="shared" si="284"/>
        <v>2815</v>
      </c>
      <c r="G947" s="112">
        <f t="shared" si="285"/>
        <v>3377.92</v>
      </c>
      <c r="H947" s="113"/>
      <c r="I947" s="114">
        <f t="shared" si="286"/>
        <v>3378</v>
      </c>
      <c r="J947" s="115">
        <f t="shared" si="287"/>
        <v>4.0024630541871886</v>
      </c>
      <c r="K947" s="97">
        <v>2815</v>
      </c>
      <c r="L947" s="98">
        <f t="shared" si="275"/>
        <v>3378</v>
      </c>
      <c r="M947" s="5">
        <f t="shared" si="278"/>
        <v>4.0024630541871886</v>
      </c>
      <c r="N947" s="5">
        <f t="shared" si="279"/>
        <v>2814.9333333333338</v>
      </c>
      <c r="S947" s="164">
        <f t="shared" si="276"/>
        <v>0</v>
      </c>
    </row>
    <row r="948" spans="1:19" s="4" customFormat="1" ht="31.5" x14ac:dyDescent="0.25">
      <c r="A948" s="77">
        <v>70000785</v>
      </c>
      <c r="B948" s="30" t="s">
        <v>691</v>
      </c>
      <c r="C948" s="53" t="s">
        <v>985</v>
      </c>
      <c r="D948" s="10">
        <f t="shared" si="283"/>
        <v>1915</v>
      </c>
      <c r="E948" s="100">
        <f>VLOOKUP(A948,[1]Лист1!$A$2:$O$1343,14,0)</f>
        <v>2298</v>
      </c>
      <c r="F948" s="100">
        <f t="shared" si="284"/>
        <v>1990</v>
      </c>
      <c r="G948" s="112">
        <f t="shared" si="285"/>
        <v>2389.92</v>
      </c>
      <c r="H948" s="113"/>
      <c r="I948" s="114">
        <f t="shared" si="286"/>
        <v>2388</v>
      </c>
      <c r="J948" s="115">
        <f t="shared" si="287"/>
        <v>3.9164490861618901</v>
      </c>
      <c r="K948" s="97">
        <v>1990</v>
      </c>
      <c r="L948" s="98">
        <f t="shared" si="275"/>
        <v>2388</v>
      </c>
      <c r="M948" s="5">
        <f t="shared" si="278"/>
        <v>3.9164490861618901</v>
      </c>
      <c r="N948" s="5">
        <f t="shared" si="279"/>
        <v>1991.6000000000001</v>
      </c>
      <c r="S948" s="164">
        <f t="shared" si="276"/>
        <v>0</v>
      </c>
    </row>
    <row r="949" spans="1:19" s="4" customFormat="1" ht="31.5" x14ac:dyDescent="0.25">
      <c r="A949" s="77">
        <v>70000786</v>
      </c>
      <c r="B949" s="30" t="s">
        <v>692</v>
      </c>
      <c r="C949" s="53" t="s">
        <v>985</v>
      </c>
      <c r="D949" s="10">
        <f t="shared" si="283"/>
        <v>1002.5</v>
      </c>
      <c r="E949" s="100">
        <f>VLOOKUP(A949,[1]Лист1!$A$2:$O$1343,14,0)</f>
        <v>1203</v>
      </c>
      <c r="F949" s="100">
        <f t="shared" si="284"/>
        <v>1045</v>
      </c>
      <c r="G949" s="112">
        <f t="shared" si="285"/>
        <v>1251.1200000000001</v>
      </c>
      <c r="H949" s="113"/>
      <c r="I949" s="114">
        <f t="shared" si="286"/>
        <v>1254</v>
      </c>
      <c r="J949" s="115">
        <f t="shared" si="287"/>
        <v>4.2394014962593474</v>
      </c>
      <c r="K949" s="97">
        <v>1045</v>
      </c>
      <c r="L949" s="98">
        <f t="shared" si="275"/>
        <v>1254</v>
      </c>
      <c r="M949" s="5">
        <f t="shared" si="278"/>
        <v>4.2394014962593474</v>
      </c>
      <c r="N949" s="5">
        <f t="shared" si="279"/>
        <v>1042.6000000000001</v>
      </c>
      <c r="S949" s="164">
        <f t="shared" si="276"/>
        <v>0</v>
      </c>
    </row>
    <row r="950" spans="1:19" s="4" customFormat="1" ht="31.5" x14ac:dyDescent="0.25">
      <c r="A950" s="77">
        <v>70000787</v>
      </c>
      <c r="B950" s="11" t="s">
        <v>693</v>
      </c>
      <c r="C950" s="53" t="s">
        <v>985</v>
      </c>
      <c r="D950" s="10">
        <f t="shared" si="283"/>
        <v>1915</v>
      </c>
      <c r="E950" s="100">
        <f>VLOOKUP(A950,[1]Лист1!$A$2:$O$1343,14,0)</f>
        <v>2298</v>
      </c>
      <c r="F950" s="100">
        <f t="shared" si="284"/>
        <v>1990</v>
      </c>
      <c r="G950" s="112">
        <f t="shared" si="285"/>
        <v>2389.92</v>
      </c>
      <c r="H950" s="113"/>
      <c r="I950" s="114">
        <f t="shared" si="286"/>
        <v>2388</v>
      </c>
      <c r="J950" s="115">
        <f t="shared" si="287"/>
        <v>3.9164490861618901</v>
      </c>
      <c r="K950" s="97">
        <v>1990</v>
      </c>
      <c r="L950" s="98">
        <f t="shared" si="275"/>
        <v>2388</v>
      </c>
      <c r="M950" s="5">
        <f t="shared" si="278"/>
        <v>3.9164490861618901</v>
      </c>
      <c r="N950" s="5">
        <f t="shared" si="279"/>
        <v>1991.6000000000001</v>
      </c>
      <c r="S950" s="164">
        <f t="shared" si="276"/>
        <v>0</v>
      </c>
    </row>
    <row r="951" spans="1:19" x14ac:dyDescent="0.25">
      <c r="A951" s="77">
        <v>70000761</v>
      </c>
      <c r="B951" s="11" t="s">
        <v>701</v>
      </c>
      <c r="C951" s="53" t="s">
        <v>981</v>
      </c>
      <c r="D951" s="10">
        <f t="shared" si="283"/>
        <v>1134.1666666666667</v>
      </c>
      <c r="E951" s="100">
        <f>VLOOKUP(A951,[1]Лист1!$A$2:$O$1343,14,0)</f>
        <v>1361</v>
      </c>
      <c r="F951" s="100">
        <f t="shared" si="284"/>
        <v>1180</v>
      </c>
      <c r="G951" s="112">
        <f t="shared" si="285"/>
        <v>1415.44</v>
      </c>
      <c r="H951" s="113"/>
      <c r="I951" s="114">
        <f t="shared" si="286"/>
        <v>1416</v>
      </c>
      <c r="J951" s="115">
        <f t="shared" si="287"/>
        <v>4.041146216017637</v>
      </c>
      <c r="K951" s="97">
        <v>1180</v>
      </c>
      <c r="L951" s="98">
        <f t="shared" si="275"/>
        <v>1416</v>
      </c>
      <c r="M951" s="5">
        <f t="shared" si="278"/>
        <v>4.041146216017637</v>
      </c>
      <c r="N951" s="5">
        <f t="shared" si="279"/>
        <v>1179.5333333333335</v>
      </c>
      <c r="S951" s="164">
        <f t="shared" si="276"/>
        <v>0</v>
      </c>
    </row>
    <row r="952" spans="1:19" s="4" customFormat="1" ht="15.75" customHeight="1" x14ac:dyDescent="0.25">
      <c r="A952" s="227" t="s">
        <v>1048</v>
      </c>
      <c r="B952" s="228"/>
      <c r="C952" s="228"/>
      <c r="D952" s="228"/>
      <c r="E952" s="228"/>
      <c r="F952" s="228"/>
      <c r="G952" s="228"/>
      <c r="H952" s="228"/>
      <c r="I952" s="229"/>
      <c r="J952" s="116"/>
      <c r="K952" s="97">
        <f t="shared" si="280"/>
        <v>0</v>
      </c>
      <c r="L952" s="98">
        <f t="shared" si="275"/>
        <v>0</v>
      </c>
      <c r="M952" s="5" t="e">
        <f t="shared" si="278"/>
        <v>#DIV/0!</v>
      </c>
      <c r="N952" s="5">
        <f t="shared" si="279"/>
        <v>0</v>
      </c>
      <c r="S952" s="164">
        <f t="shared" si="276"/>
        <v>0</v>
      </c>
    </row>
    <row r="953" spans="1:19" s="4" customFormat="1" x14ac:dyDescent="0.25">
      <c r="A953" s="77">
        <v>70000749</v>
      </c>
      <c r="B953" s="11" t="s">
        <v>1070</v>
      </c>
      <c r="C953" s="53" t="s">
        <v>1007</v>
      </c>
      <c r="D953" s="10">
        <f t="shared" ref="D953:D966" si="288">E953/1.2</f>
        <v>1260</v>
      </c>
      <c r="E953" s="100">
        <f>VLOOKUP(A953,[1]Лист1!$A$2:$O$1343,14,0)</f>
        <v>1512</v>
      </c>
      <c r="F953" s="100">
        <f>F954*4</f>
        <v>1300</v>
      </c>
      <c r="G953" s="112">
        <f t="shared" ref="G953:G966" si="289">E953*$H$11</f>
        <v>1572.48</v>
      </c>
      <c r="H953" s="113"/>
      <c r="I953" s="114">
        <f t="shared" ref="I953:I966" si="290">F953*1.2</f>
        <v>1560</v>
      </c>
      <c r="J953" s="115">
        <f t="shared" ref="J953:J966" si="291">I953/E953*100-100</f>
        <v>3.1746031746031917</v>
      </c>
      <c r="K953" s="97">
        <v>1310</v>
      </c>
      <c r="L953" s="98">
        <f t="shared" si="275"/>
        <v>1572</v>
      </c>
      <c r="M953" s="5">
        <f t="shared" si="278"/>
        <v>3.9682539682539755</v>
      </c>
      <c r="N953" s="5">
        <f t="shared" si="279"/>
        <v>1310.4000000000001</v>
      </c>
      <c r="S953" s="164">
        <f t="shared" si="276"/>
        <v>0</v>
      </c>
    </row>
    <row r="954" spans="1:19" s="4" customFormat="1" x14ac:dyDescent="0.25">
      <c r="A954" s="77">
        <v>70000777</v>
      </c>
      <c r="B954" s="11" t="s">
        <v>1071</v>
      </c>
      <c r="C954" s="53" t="s">
        <v>1007</v>
      </c>
      <c r="D954" s="10">
        <f t="shared" si="288"/>
        <v>315</v>
      </c>
      <c r="E954" s="100">
        <f>VLOOKUP(A954,[1]Лист1!$A$2:$O$1343,14,0)</f>
        <v>378</v>
      </c>
      <c r="F954" s="100">
        <f>K954</f>
        <v>325</v>
      </c>
      <c r="G954" s="112">
        <f t="shared" si="289"/>
        <v>393.12</v>
      </c>
      <c r="H954" s="113"/>
      <c r="I954" s="114">
        <f t="shared" si="290"/>
        <v>390</v>
      </c>
      <c r="J954" s="115">
        <f t="shared" si="291"/>
        <v>3.1746031746031917</v>
      </c>
      <c r="K954" s="97">
        <v>325</v>
      </c>
      <c r="L954" s="98">
        <f t="shared" si="275"/>
        <v>390</v>
      </c>
      <c r="M954" s="5">
        <f t="shared" si="278"/>
        <v>3.1746031746031917</v>
      </c>
      <c r="N954" s="5">
        <f t="shared" si="279"/>
        <v>327.60000000000002</v>
      </c>
      <c r="S954" s="164">
        <f t="shared" si="276"/>
        <v>0</v>
      </c>
    </row>
    <row r="955" spans="1:19" s="4" customFormat="1" x14ac:dyDescent="0.25">
      <c r="A955" s="77">
        <v>70000126</v>
      </c>
      <c r="B955" s="11" t="s">
        <v>1153</v>
      </c>
      <c r="C955" s="53" t="s">
        <v>1007</v>
      </c>
      <c r="D955" s="10">
        <f t="shared" si="288"/>
        <v>2520</v>
      </c>
      <c r="E955" s="100">
        <f>VLOOKUP(A955,[1]Лист1!$A$2:$O$1343,14,0)</f>
        <v>3024</v>
      </c>
      <c r="F955" s="100">
        <f>F953*2</f>
        <v>2600</v>
      </c>
      <c r="G955" s="112">
        <f t="shared" si="289"/>
        <v>3144.96</v>
      </c>
      <c r="H955" s="113"/>
      <c r="I955" s="114">
        <f t="shared" si="290"/>
        <v>3120</v>
      </c>
      <c r="J955" s="115">
        <f t="shared" si="291"/>
        <v>3.1746031746031917</v>
      </c>
      <c r="K955" s="97">
        <v>2620</v>
      </c>
      <c r="L955" s="98">
        <f t="shared" si="275"/>
        <v>3144</v>
      </c>
      <c r="M955" s="5">
        <f t="shared" si="278"/>
        <v>3.9682539682539755</v>
      </c>
      <c r="N955" s="5">
        <f t="shared" si="279"/>
        <v>2620.8000000000002</v>
      </c>
      <c r="S955" s="164">
        <f t="shared" si="276"/>
        <v>0</v>
      </c>
    </row>
    <row r="956" spans="1:19" s="4" customFormat="1" ht="31.5" x14ac:dyDescent="0.25">
      <c r="A956" s="77">
        <v>70000750</v>
      </c>
      <c r="B956" s="11" t="s">
        <v>694</v>
      </c>
      <c r="C956" s="53" t="s">
        <v>981</v>
      </c>
      <c r="D956" s="10">
        <f t="shared" si="288"/>
        <v>64.166666666666671</v>
      </c>
      <c r="E956" s="100">
        <f>VLOOKUP(A956,[1]Лист1!$A$2:$O$1343,14,0)</f>
        <v>77</v>
      </c>
      <c r="F956" s="100">
        <v>65</v>
      </c>
      <c r="G956" s="112">
        <f t="shared" si="289"/>
        <v>80.08</v>
      </c>
      <c r="H956" s="113"/>
      <c r="I956" s="114">
        <f t="shared" si="290"/>
        <v>78</v>
      </c>
      <c r="J956" s="115">
        <f t="shared" si="291"/>
        <v>1.2987012987012889</v>
      </c>
      <c r="K956" s="97">
        <v>65</v>
      </c>
      <c r="L956" s="98">
        <f t="shared" si="275"/>
        <v>78</v>
      </c>
      <c r="M956" s="5">
        <f t="shared" si="278"/>
        <v>1.2987012987012889</v>
      </c>
      <c r="N956" s="5">
        <f t="shared" si="279"/>
        <v>66.733333333333334</v>
      </c>
      <c r="S956" s="164">
        <f t="shared" si="276"/>
        <v>0</v>
      </c>
    </row>
    <row r="957" spans="1:19" s="4" customFormat="1" ht="31.5" x14ac:dyDescent="0.25">
      <c r="A957" s="77">
        <v>70000751</v>
      </c>
      <c r="B957" s="11" t="s">
        <v>695</v>
      </c>
      <c r="C957" s="53" t="s">
        <v>981</v>
      </c>
      <c r="D957" s="10">
        <f t="shared" si="288"/>
        <v>127.5</v>
      </c>
      <c r="E957" s="100">
        <f>VLOOKUP(A957,[1]Лист1!$A$2:$O$1343,14,0)</f>
        <v>153</v>
      </c>
      <c r="F957" s="100">
        <f t="shared" ref="F957:F966" si="292">K957</f>
        <v>130</v>
      </c>
      <c r="G957" s="112">
        <f t="shared" si="289"/>
        <v>159.12</v>
      </c>
      <c r="H957" s="113"/>
      <c r="I957" s="114">
        <f t="shared" si="290"/>
        <v>156</v>
      </c>
      <c r="J957" s="115">
        <f t="shared" si="291"/>
        <v>1.9607843137254832</v>
      </c>
      <c r="K957" s="97">
        <v>130</v>
      </c>
      <c r="L957" s="98">
        <f t="shared" si="275"/>
        <v>156</v>
      </c>
      <c r="M957" s="5">
        <f t="shared" si="278"/>
        <v>1.9607843137254832</v>
      </c>
      <c r="N957" s="5">
        <f t="shared" si="279"/>
        <v>132.6</v>
      </c>
      <c r="S957" s="164">
        <f t="shared" si="276"/>
        <v>0</v>
      </c>
    </row>
    <row r="958" spans="1:19" s="4" customFormat="1" x14ac:dyDescent="0.25">
      <c r="A958" s="77">
        <v>70000752</v>
      </c>
      <c r="B958" s="11" t="s">
        <v>696</v>
      </c>
      <c r="C958" s="53" t="s">
        <v>981</v>
      </c>
      <c r="D958" s="10">
        <f t="shared" si="288"/>
        <v>137.5</v>
      </c>
      <c r="E958" s="100">
        <f>VLOOKUP(A958,[1]Лист1!$A$2:$O$1343,14,0)</f>
        <v>165</v>
      </c>
      <c r="F958" s="100">
        <f t="shared" si="292"/>
        <v>145</v>
      </c>
      <c r="G958" s="112">
        <f t="shared" si="289"/>
        <v>171.6</v>
      </c>
      <c r="H958" s="113"/>
      <c r="I958" s="114">
        <f t="shared" si="290"/>
        <v>174</v>
      </c>
      <c r="J958" s="115">
        <f t="shared" si="291"/>
        <v>5.454545454545439</v>
      </c>
      <c r="K958" s="97">
        <v>145</v>
      </c>
      <c r="L958" s="98">
        <f t="shared" si="275"/>
        <v>174</v>
      </c>
      <c r="M958" s="5">
        <f t="shared" si="278"/>
        <v>5.454545454545439</v>
      </c>
      <c r="N958" s="5">
        <f t="shared" si="279"/>
        <v>143</v>
      </c>
      <c r="S958" s="164">
        <f t="shared" si="276"/>
        <v>0</v>
      </c>
    </row>
    <row r="959" spans="1:19" s="4" customFormat="1" ht="47.25" x14ac:dyDescent="0.25">
      <c r="A959" s="68">
        <v>70000041</v>
      </c>
      <c r="B959" s="91" t="s">
        <v>1220</v>
      </c>
      <c r="C959" s="53" t="s">
        <v>1008</v>
      </c>
      <c r="D959" s="10">
        <f t="shared" si="288"/>
        <v>863.33333333333337</v>
      </c>
      <c r="E959" s="100">
        <f>VLOOKUP(A959,[1]Лист1!$A$2:$O$1343,14,0)</f>
        <v>1036</v>
      </c>
      <c r="F959" s="100">
        <f t="shared" si="292"/>
        <v>895</v>
      </c>
      <c r="G959" s="112">
        <f t="shared" si="289"/>
        <v>1077.44</v>
      </c>
      <c r="H959" s="113"/>
      <c r="I959" s="114">
        <f t="shared" si="290"/>
        <v>1074</v>
      </c>
      <c r="J959" s="115">
        <f t="shared" si="291"/>
        <v>3.6679536679536682</v>
      </c>
      <c r="K959" s="97">
        <v>895</v>
      </c>
      <c r="L959" s="98">
        <f t="shared" si="275"/>
        <v>1074</v>
      </c>
      <c r="M959" s="5">
        <f t="shared" si="278"/>
        <v>3.6679536679536682</v>
      </c>
      <c r="N959" s="5">
        <f t="shared" si="279"/>
        <v>897.86666666666679</v>
      </c>
      <c r="S959" s="164">
        <f t="shared" si="276"/>
        <v>0</v>
      </c>
    </row>
    <row r="960" spans="1:19" s="4" customFormat="1" ht="47.25" x14ac:dyDescent="0.25">
      <c r="A960" s="69">
        <v>70000042</v>
      </c>
      <c r="B960" s="91" t="s">
        <v>1221</v>
      </c>
      <c r="C960" s="53" t="s">
        <v>1008</v>
      </c>
      <c r="D960" s="10">
        <f t="shared" si="288"/>
        <v>885</v>
      </c>
      <c r="E960" s="100">
        <f>VLOOKUP(A960,[1]Лист1!$A$2:$O$1343,14,0)</f>
        <v>1062</v>
      </c>
      <c r="F960" s="100">
        <f t="shared" si="292"/>
        <v>920</v>
      </c>
      <c r="G960" s="112">
        <f t="shared" si="289"/>
        <v>1104.48</v>
      </c>
      <c r="H960" s="113"/>
      <c r="I960" s="114">
        <f t="shared" si="290"/>
        <v>1104</v>
      </c>
      <c r="J960" s="115">
        <f t="shared" si="291"/>
        <v>3.9548022598870034</v>
      </c>
      <c r="K960" s="97">
        <v>920</v>
      </c>
      <c r="L960" s="98">
        <f t="shared" si="275"/>
        <v>1104</v>
      </c>
      <c r="M960" s="5">
        <f t="shared" si="278"/>
        <v>3.9548022598870034</v>
      </c>
      <c r="N960" s="5">
        <f t="shared" si="279"/>
        <v>920.4</v>
      </c>
      <c r="S960" s="164">
        <f t="shared" si="276"/>
        <v>0</v>
      </c>
    </row>
    <row r="961" spans="1:19" s="4" customFormat="1" ht="47.25" x14ac:dyDescent="0.25">
      <c r="A961" s="68">
        <v>70000043</v>
      </c>
      <c r="B961" s="91" t="s">
        <v>1222</v>
      </c>
      <c r="C961" s="53" t="s">
        <v>1008</v>
      </c>
      <c r="D961" s="10">
        <f t="shared" si="288"/>
        <v>1239.1666666666667</v>
      </c>
      <c r="E961" s="100">
        <f>VLOOKUP(A961,[1]Лист1!$A$2:$O$1343,14,0)</f>
        <v>1487</v>
      </c>
      <c r="F961" s="100">
        <f t="shared" si="292"/>
        <v>1285</v>
      </c>
      <c r="G961" s="112">
        <f t="shared" si="289"/>
        <v>1546.48</v>
      </c>
      <c r="H961" s="113"/>
      <c r="I961" s="114">
        <f t="shared" si="290"/>
        <v>1542</v>
      </c>
      <c r="J961" s="115">
        <f t="shared" si="291"/>
        <v>3.6987222595830502</v>
      </c>
      <c r="K961" s="97">
        <v>1285</v>
      </c>
      <c r="L961" s="98">
        <f t="shared" si="275"/>
        <v>1542</v>
      </c>
      <c r="M961" s="5">
        <f t="shared" si="278"/>
        <v>3.6987222595830502</v>
      </c>
      <c r="N961" s="5">
        <f t="shared" si="279"/>
        <v>1288.7333333333333</v>
      </c>
      <c r="S961" s="164">
        <f t="shared" si="276"/>
        <v>0</v>
      </c>
    </row>
    <row r="962" spans="1:19" s="4" customFormat="1" ht="47.25" x14ac:dyDescent="0.25">
      <c r="A962" s="69">
        <v>70000044</v>
      </c>
      <c r="B962" s="91" t="s">
        <v>1223</v>
      </c>
      <c r="C962" s="53" t="s">
        <v>1008</v>
      </c>
      <c r="D962" s="10">
        <f t="shared" si="288"/>
        <v>2228.3333333333335</v>
      </c>
      <c r="E962" s="100">
        <f>VLOOKUP(A962,[1]Лист1!$A$2:$O$1343,14,0)</f>
        <v>2674</v>
      </c>
      <c r="F962" s="100">
        <f t="shared" si="292"/>
        <v>2315</v>
      </c>
      <c r="G962" s="112">
        <f t="shared" si="289"/>
        <v>2780.96</v>
      </c>
      <c r="H962" s="113"/>
      <c r="I962" s="114">
        <f t="shared" si="290"/>
        <v>2778</v>
      </c>
      <c r="J962" s="115">
        <f t="shared" si="291"/>
        <v>3.8893044128646181</v>
      </c>
      <c r="K962" s="97">
        <v>2315</v>
      </c>
      <c r="L962" s="98">
        <f t="shared" si="275"/>
        <v>2778</v>
      </c>
      <c r="M962" s="5">
        <f t="shared" si="278"/>
        <v>3.8893044128646181</v>
      </c>
      <c r="N962" s="5">
        <f t="shared" si="279"/>
        <v>2317.4666666666667</v>
      </c>
      <c r="S962" s="164">
        <f t="shared" si="276"/>
        <v>0</v>
      </c>
    </row>
    <row r="963" spans="1:19" s="4" customFormat="1" ht="31.5" x14ac:dyDescent="0.25">
      <c r="A963" s="68">
        <v>70000045</v>
      </c>
      <c r="B963" s="91" t="s">
        <v>1253</v>
      </c>
      <c r="C963" s="53" t="s">
        <v>1276</v>
      </c>
      <c r="D963" s="10">
        <f t="shared" si="288"/>
        <v>863.33333333333337</v>
      </c>
      <c r="E963" s="100">
        <f>VLOOKUP(A963,[1]Лист1!$A$2:$O$1343,14,0)</f>
        <v>1036</v>
      </c>
      <c r="F963" s="100">
        <f t="shared" si="292"/>
        <v>895</v>
      </c>
      <c r="G963" s="112">
        <f t="shared" si="289"/>
        <v>1077.44</v>
      </c>
      <c r="H963" s="113"/>
      <c r="I963" s="114">
        <f t="shared" si="290"/>
        <v>1074</v>
      </c>
      <c r="J963" s="115">
        <f t="shared" si="291"/>
        <v>3.6679536679536682</v>
      </c>
      <c r="K963" s="97">
        <v>895</v>
      </c>
      <c r="L963" s="98">
        <f t="shared" si="275"/>
        <v>1074</v>
      </c>
      <c r="M963" s="5">
        <f t="shared" si="278"/>
        <v>3.6679536679536682</v>
      </c>
      <c r="N963" s="5">
        <f t="shared" si="279"/>
        <v>897.86666666666679</v>
      </c>
      <c r="S963" s="164">
        <f t="shared" si="276"/>
        <v>0</v>
      </c>
    </row>
    <row r="964" spans="1:19" s="4" customFormat="1" ht="31.5" x14ac:dyDescent="0.25">
      <c r="A964" s="69">
        <v>70000046</v>
      </c>
      <c r="B964" s="91" t="s">
        <v>1254</v>
      </c>
      <c r="C964" s="53" t="s">
        <v>1276</v>
      </c>
      <c r="D964" s="10">
        <f t="shared" si="288"/>
        <v>1239.1666666666667</v>
      </c>
      <c r="E964" s="100">
        <f>VLOOKUP(A964,[1]Лист1!$A$2:$O$1343,14,0)</f>
        <v>1487</v>
      </c>
      <c r="F964" s="100">
        <f t="shared" si="292"/>
        <v>1285</v>
      </c>
      <c r="G964" s="112">
        <f t="shared" si="289"/>
        <v>1546.48</v>
      </c>
      <c r="H964" s="113"/>
      <c r="I964" s="114">
        <f t="shared" si="290"/>
        <v>1542</v>
      </c>
      <c r="J964" s="115">
        <f t="shared" si="291"/>
        <v>3.6987222595830502</v>
      </c>
      <c r="K964" s="97">
        <v>1285</v>
      </c>
      <c r="L964" s="98">
        <f t="shared" si="275"/>
        <v>1542</v>
      </c>
      <c r="M964" s="5">
        <f t="shared" si="278"/>
        <v>3.6987222595830502</v>
      </c>
      <c r="N964" s="5">
        <f t="shared" si="279"/>
        <v>1288.7333333333333</v>
      </c>
      <c r="S964" s="164">
        <f t="shared" si="276"/>
        <v>0</v>
      </c>
    </row>
    <row r="965" spans="1:19" s="4" customFormat="1" ht="31.5" x14ac:dyDescent="0.25">
      <c r="A965" s="68">
        <v>70000047</v>
      </c>
      <c r="B965" s="91" t="s">
        <v>1255</v>
      </c>
      <c r="C965" s="53" t="s">
        <v>1276</v>
      </c>
      <c r="D965" s="10">
        <f t="shared" si="288"/>
        <v>885</v>
      </c>
      <c r="E965" s="100">
        <f>VLOOKUP(A965,[1]Лист1!$A$2:$O$1343,14,0)</f>
        <v>1062</v>
      </c>
      <c r="F965" s="100">
        <f t="shared" si="292"/>
        <v>920</v>
      </c>
      <c r="G965" s="112">
        <f t="shared" si="289"/>
        <v>1104.48</v>
      </c>
      <c r="H965" s="113"/>
      <c r="I965" s="114">
        <f t="shared" si="290"/>
        <v>1104</v>
      </c>
      <c r="J965" s="115">
        <f t="shared" si="291"/>
        <v>3.9548022598870034</v>
      </c>
      <c r="K965" s="97">
        <v>920</v>
      </c>
      <c r="L965" s="98">
        <f t="shared" si="275"/>
        <v>1104</v>
      </c>
      <c r="M965" s="5">
        <f t="shared" si="278"/>
        <v>3.9548022598870034</v>
      </c>
      <c r="N965" s="5">
        <f t="shared" si="279"/>
        <v>920.4</v>
      </c>
      <c r="S965" s="164">
        <f t="shared" si="276"/>
        <v>0</v>
      </c>
    </row>
    <row r="966" spans="1:19" s="4" customFormat="1" ht="31.5" x14ac:dyDescent="0.25">
      <c r="A966" s="69">
        <v>70000048</v>
      </c>
      <c r="B966" s="91" t="s">
        <v>1256</v>
      </c>
      <c r="C966" s="53" t="s">
        <v>1276</v>
      </c>
      <c r="D966" s="10">
        <f t="shared" si="288"/>
        <v>2228.3333333333335</v>
      </c>
      <c r="E966" s="100">
        <f>VLOOKUP(A966,[1]Лист1!$A$2:$O$1343,14,0)</f>
        <v>2674</v>
      </c>
      <c r="F966" s="100">
        <f t="shared" si="292"/>
        <v>2315</v>
      </c>
      <c r="G966" s="112">
        <f t="shared" si="289"/>
        <v>2780.96</v>
      </c>
      <c r="H966" s="113"/>
      <c r="I966" s="114">
        <f t="shared" si="290"/>
        <v>2778</v>
      </c>
      <c r="J966" s="115">
        <f t="shared" si="291"/>
        <v>3.8893044128646181</v>
      </c>
      <c r="K966" s="97">
        <v>2315</v>
      </c>
      <c r="L966" s="98">
        <f t="shared" si="275"/>
        <v>2778</v>
      </c>
      <c r="M966" s="5">
        <f t="shared" si="278"/>
        <v>3.8893044128646181</v>
      </c>
      <c r="N966" s="5">
        <f t="shared" si="279"/>
        <v>2317.4666666666667</v>
      </c>
      <c r="S966" s="164">
        <f t="shared" si="276"/>
        <v>0</v>
      </c>
    </row>
    <row r="967" spans="1:19" ht="15.75" customHeight="1" x14ac:dyDescent="0.25">
      <c r="A967" s="227" t="s">
        <v>1049</v>
      </c>
      <c r="B967" s="228"/>
      <c r="C967" s="228"/>
      <c r="D967" s="228"/>
      <c r="E967" s="228"/>
      <c r="F967" s="228"/>
      <c r="G967" s="228"/>
      <c r="H967" s="228"/>
      <c r="I967" s="229"/>
      <c r="J967" s="116"/>
      <c r="K967" s="97">
        <f t="shared" si="280"/>
        <v>0</v>
      </c>
      <c r="L967" s="98">
        <f t="shared" si="275"/>
        <v>0</v>
      </c>
      <c r="M967" s="5" t="e">
        <f t="shared" si="278"/>
        <v>#DIV/0!</v>
      </c>
      <c r="N967" s="5">
        <f t="shared" si="279"/>
        <v>0</v>
      </c>
      <c r="S967" s="164">
        <f t="shared" si="276"/>
        <v>0</v>
      </c>
    </row>
    <row r="968" spans="1:19" s="4" customFormat="1" x14ac:dyDescent="0.25">
      <c r="A968" s="77">
        <v>70000739</v>
      </c>
      <c r="B968" s="11" t="s">
        <v>698</v>
      </c>
      <c r="C968" s="53" t="s">
        <v>981</v>
      </c>
      <c r="D968" s="10">
        <f t="shared" ref="D968:D969" si="293">E968/1.2</f>
        <v>4481.666666666667</v>
      </c>
      <c r="E968" s="100">
        <f>VLOOKUP(A968,[1]Лист1!$A$2:$O$1343,14,0)</f>
        <v>5378</v>
      </c>
      <c r="F968" s="100">
        <f>K968</f>
        <v>4660</v>
      </c>
      <c r="G968" s="112">
        <f>E968*$H$11</f>
        <v>5593.12</v>
      </c>
      <c r="H968" s="113"/>
      <c r="I968" s="114">
        <f t="shared" ref="I968:I969" si="294">F968*1.2</f>
        <v>5592</v>
      </c>
      <c r="J968" s="115">
        <f>I968/E968*100-100</f>
        <v>3.9791744142803935</v>
      </c>
      <c r="K968" s="97">
        <v>4660</v>
      </c>
      <c r="L968" s="98">
        <f t="shared" si="275"/>
        <v>5592</v>
      </c>
      <c r="M968" s="5">
        <f t="shared" si="278"/>
        <v>3.9791744142803935</v>
      </c>
      <c r="N968" s="5">
        <f t="shared" si="279"/>
        <v>4660.9333333333334</v>
      </c>
      <c r="S968" s="164">
        <f t="shared" si="276"/>
        <v>0</v>
      </c>
    </row>
    <row r="969" spans="1:19" s="4" customFormat="1" x14ac:dyDescent="0.25">
      <c r="A969" s="77">
        <v>70000740</v>
      </c>
      <c r="B969" s="11" t="s">
        <v>699</v>
      </c>
      <c r="C969" s="53" t="s">
        <v>981</v>
      </c>
      <c r="D969" s="10">
        <f t="shared" si="293"/>
        <v>3596.666666666667</v>
      </c>
      <c r="E969" s="100">
        <f>VLOOKUP(A969,[1]Лист1!$A$2:$O$1343,14,0)</f>
        <v>4316</v>
      </c>
      <c r="F969" s="100">
        <f>K969</f>
        <v>3740</v>
      </c>
      <c r="G969" s="112">
        <f>E969*$H$11</f>
        <v>4488.6400000000003</v>
      </c>
      <c r="H969" s="113"/>
      <c r="I969" s="114">
        <f t="shared" si="294"/>
        <v>4488</v>
      </c>
      <c r="J969" s="115">
        <f>I969/E969*100-100</f>
        <v>3.985171455050974</v>
      </c>
      <c r="K969" s="97">
        <v>3740</v>
      </c>
      <c r="L969" s="98">
        <f t="shared" si="275"/>
        <v>4488</v>
      </c>
      <c r="M969" s="5">
        <f t="shared" si="278"/>
        <v>3.985171455050974</v>
      </c>
      <c r="N969" s="5">
        <f t="shared" si="279"/>
        <v>3740.5333333333338</v>
      </c>
      <c r="S969" s="164">
        <f t="shared" si="276"/>
        <v>0</v>
      </c>
    </row>
    <row r="970" spans="1:19" ht="15.75" customHeight="1" x14ac:dyDescent="0.25">
      <c r="A970" s="227" t="s">
        <v>1050</v>
      </c>
      <c r="B970" s="228"/>
      <c r="C970" s="228"/>
      <c r="D970" s="228"/>
      <c r="E970" s="228"/>
      <c r="F970" s="228"/>
      <c r="G970" s="228"/>
      <c r="H970" s="228"/>
      <c r="I970" s="229"/>
      <c r="J970" s="116"/>
      <c r="K970" s="97">
        <f t="shared" si="280"/>
        <v>0</v>
      </c>
      <c r="L970" s="98">
        <f t="shared" si="275"/>
        <v>0</v>
      </c>
      <c r="M970" s="5" t="e">
        <f t="shared" si="278"/>
        <v>#DIV/0!</v>
      </c>
      <c r="N970" s="5">
        <f t="shared" si="279"/>
        <v>0</v>
      </c>
      <c r="S970" s="164">
        <f t="shared" si="276"/>
        <v>0</v>
      </c>
    </row>
    <row r="971" spans="1:19" ht="31.5" x14ac:dyDescent="0.25">
      <c r="A971" s="77">
        <v>70000760</v>
      </c>
      <c r="B971" s="11" t="s">
        <v>700</v>
      </c>
      <c r="C971" s="53" t="s">
        <v>981</v>
      </c>
      <c r="D971" s="10">
        <f t="shared" ref="D971:D972" si="295">E971/1.2</f>
        <v>368.33333333333337</v>
      </c>
      <c r="E971" s="100">
        <f>VLOOKUP(A971,[1]Лист1!$A$2:$O$1343,14,0)</f>
        <v>442</v>
      </c>
      <c r="F971" s="100">
        <f>K971</f>
        <v>380</v>
      </c>
      <c r="G971" s="112">
        <f>E971*$H$11</f>
        <v>459.68</v>
      </c>
      <c r="H971" s="113"/>
      <c r="I971" s="114">
        <f t="shared" ref="I971:I972" si="296">F971*1.2</f>
        <v>456</v>
      </c>
      <c r="J971" s="115">
        <f>I971/E971*100-100</f>
        <v>3.1674208144796552</v>
      </c>
      <c r="K971" s="97">
        <v>380</v>
      </c>
      <c r="L971" s="98">
        <f t="shared" si="275"/>
        <v>456</v>
      </c>
      <c r="M971" s="5">
        <f t="shared" si="278"/>
        <v>3.1674208144796552</v>
      </c>
      <c r="N971" s="5">
        <f t="shared" si="279"/>
        <v>383.06666666666672</v>
      </c>
      <c r="S971" s="164">
        <f t="shared" si="276"/>
        <v>0</v>
      </c>
    </row>
    <row r="972" spans="1:19" ht="31.5" x14ac:dyDescent="0.25">
      <c r="A972" s="77">
        <v>70000762</v>
      </c>
      <c r="B972" s="11" t="s">
        <v>702</v>
      </c>
      <c r="C972" s="53" t="s">
        <v>981</v>
      </c>
      <c r="D972" s="10">
        <f t="shared" si="295"/>
        <v>490</v>
      </c>
      <c r="E972" s="100">
        <f>VLOOKUP(A972,[1]Лист1!$A$2:$O$1343,14,0)</f>
        <v>588</v>
      </c>
      <c r="F972" s="100">
        <f>K972</f>
        <v>510</v>
      </c>
      <c r="G972" s="112">
        <f>E972*$H$11</f>
        <v>611.52</v>
      </c>
      <c r="H972" s="113"/>
      <c r="I972" s="114">
        <f t="shared" si="296"/>
        <v>612</v>
      </c>
      <c r="J972" s="115">
        <f>I972/E972*100-100</f>
        <v>4.0816326530612344</v>
      </c>
      <c r="K972" s="97">
        <v>510</v>
      </c>
      <c r="L972" s="98">
        <f t="shared" si="275"/>
        <v>612</v>
      </c>
      <c r="M972" s="5">
        <f t="shared" si="278"/>
        <v>4.0816326530612344</v>
      </c>
      <c r="N972" s="5">
        <f t="shared" si="279"/>
        <v>509.6</v>
      </c>
      <c r="S972" s="164">
        <f t="shared" si="276"/>
        <v>0</v>
      </c>
    </row>
    <row r="973" spans="1:19" ht="15.75" customHeight="1" x14ac:dyDescent="0.25">
      <c r="A973" s="227" t="s">
        <v>1051</v>
      </c>
      <c r="B973" s="228"/>
      <c r="C973" s="228"/>
      <c r="D973" s="228"/>
      <c r="E973" s="228"/>
      <c r="F973" s="228"/>
      <c r="G973" s="228"/>
      <c r="H973" s="228"/>
      <c r="I973" s="229"/>
      <c r="J973" s="116"/>
      <c r="K973" s="97">
        <f t="shared" si="280"/>
        <v>0</v>
      </c>
      <c r="L973" s="98">
        <f t="shared" si="275"/>
        <v>0</v>
      </c>
      <c r="M973" s="5" t="e">
        <f t="shared" si="278"/>
        <v>#DIV/0!</v>
      </c>
      <c r="N973" s="5">
        <f t="shared" si="279"/>
        <v>0</v>
      </c>
      <c r="S973" s="164">
        <f t="shared" si="276"/>
        <v>0</v>
      </c>
    </row>
    <row r="974" spans="1:19" ht="31.5" x14ac:dyDescent="0.25">
      <c r="A974" s="77">
        <v>70000125</v>
      </c>
      <c r="B974" s="11" t="s">
        <v>703</v>
      </c>
      <c r="C974" s="53" t="s">
        <v>1007</v>
      </c>
      <c r="D974" s="10">
        <f t="shared" ref="D974:D975" si="297">E974/1.2</f>
        <v>3455.8333333333335</v>
      </c>
      <c r="E974" s="100">
        <f>VLOOKUP(A974,[1]Лист1!$A$2:$O$1343,14,0)</f>
        <v>4147</v>
      </c>
      <c r="F974" s="100">
        <f>K974</f>
        <v>3590</v>
      </c>
      <c r="G974" s="112">
        <f>E974*$H$11</f>
        <v>4312.88</v>
      </c>
      <c r="H974" s="113"/>
      <c r="I974" s="114">
        <f t="shared" ref="I974:I975" si="298">F974*1.2</f>
        <v>4308</v>
      </c>
      <c r="J974" s="115">
        <f>I974/E974*100-100</f>
        <v>3.8823245719797512</v>
      </c>
      <c r="K974" s="97">
        <v>3590</v>
      </c>
      <c r="L974" s="98">
        <f t="shared" si="275"/>
        <v>4308</v>
      </c>
      <c r="M974" s="5">
        <f t="shared" si="278"/>
        <v>3.8823245719797512</v>
      </c>
      <c r="N974" s="5">
        <f t="shared" si="279"/>
        <v>3594.0666666666671</v>
      </c>
      <c r="S974" s="164">
        <f t="shared" si="276"/>
        <v>0</v>
      </c>
    </row>
    <row r="975" spans="1:19" s="4" customFormat="1" x14ac:dyDescent="0.25">
      <c r="A975" s="77">
        <v>70000789</v>
      </c>
      <c r="B975" s="11" t="s">
        <v>1069</v>
      </c>
      <c r="C975" s="53" t="s">
        <v>1074</v>
      </c>
      <c r="D975" s="10">
        <f t="shared" si="297"/>
        <v>920.83333333333337</v>
      </c>
      <c r="E975" s="100">
        <f>VLOOKUP(A975,[1]Лист1!$A$2:$O$1343,14,0)</f>
        <v>1105</v>
      </c>
      <c r="F975" s="100">
        <f>K975</f>
        <v>955</v>
      </c>
      <c r="G975" s="112">
        <f>E975*$H$11</f>
        <v>1149.2</v>
      </c>
      <c r="H975" s="113"/>
      <c r="I975" s="114">
        <f t="shared" si="298"/>
        <v>1146</v>
      </c>
      <c r="J975" s="115">
        <f>I975/E975*100-100</f>
        <v>3.7104072398190198</v>
      </c>
      <c r="K975" s="97">
        <v>955</v>
      </c>
      <c r="L975" s="98">
        <f t="shared" si="275"/>
        <v>1146</v>
      </c>
      <c r="M975" s="5">
        <f t="shared" si="278"/>
        <v>3.7104072398190198</v>
      </c>
      <c r="N975" s="5">
        <f t="shared" si="279"/>
        <v>957.66666666666674</v>
      </c>
      <c r="S975" s="164">
        <f t="shared" si="276"/>
        <v>0</v>
      </c>
    </row>
    <row r="976" spans="1:19" ht="15.75" customHeight="1" x14ac:dyDescent="0.25">
      <c r="A976" s="214" t="s">
        <v>704</v>
      </c>
      <c r="B976" s="215"/>
      <c r="C976" s="215"/>
      <c r="D976" s="215"/>
      <c r="E976" s="215"/>
      <c r="F976" s="215"/>
      <c r="G976" s="215"/>
      <c r="H976" s="215"/>
      <c r="I976" s="216"/>
      <c r="J976" s="117"/>
      <c r="K976" s="97">
        <f t="shared" si="280"/>
        <v>0</v>
      </c>
      <c r="L976" s="98">
        <f t="shared" si="275"/>
        <v>0</v>
      </c>
      <c r="M976" s="5" t="e">
        <f t="shared" si="278"/>
        <v>#DIV/0!</v>
      </c>
      <c r="N976" s="5">
        <f t="shared" si="279"/>
        <v>0</v>
      </c>
      <c r="S976" s="164">
        <f t="shared" si="276"/>
        <v>0</v>
      </c>
    </row>
    <row r="977" spans="1:19" s="4" customFormat="1" ht="31.5" x14ac:dyDescent="0.25">
      <c r="A977" s="75">
        <v>80000644</v>
      </c>
      <c r="B977" s="11" t="s">
        <v>705</v>
      </c>
      <c r="C977" s="54" t="s">
        <v>981</v>
      </c>
      <c r="D977" s="10">
        <f t="shared" ref="D977:D1040" si="299">E977/1.2</f>
        <v>336.66666666666669</v>
      </c>
      <c r="E977" s="100">
        <f>VLOOKUP(A977,[1]Лист1!$A$2:$O$1343,14,0)</f>
        <v>404</v>
      </c>
      <c r="F977" s="100">
        <f t="shared" ref="F977:F1008" si="300">K977</f>
        <v>350</v>
      </c>
      <c r="G977" s="112">
        <f t="shared" ref="G977:G1008" si="301">E977*$H$11</f>
        <v>420.16</v>
      </c>
      <c r="H977" s="113"/>
      <c r="I977" s="114">
        <f t="shared" ref="I977:I1040" si="302">F977*1.2</f>
        <v>420</v>
      </c>
      <c r="J977" s="115">
        <f t="shared" ref="J977:J1008" si="303">I977/E977*100-100</f>
        <v>3.9603960396039639</v>
      </c>
      <c r="K977" s="97">
        <v>350</v>
      </c>
      <c r="L977" s="98">
        <f t="shared" si="275"/>
        <v>420</v>
      </c>
      <c r="M977" s="5">
        <f t="shared" si="278"/>
        <v>3.9603960396039639</v>
      </c>
      <c r="N977" s="5">
        <f t="shared" si="279"/>
        <v>350.13333333333338</v>
      </c>
      <c r="S977" s="164">
        <f t="shared" si="276"/>
        <v>0</v>
      </c>
    </row>
    <row r="978" spans="1:19" s="4" customFormat="1" x14ac:dyDescent="0.25">
      <c r="A978" s="75">
        <v>80000645</v>
      </c>
      <c r="B978" s="11" t="s">
        <v>706</v>
      </c>
      <c r="C978" s="54" t="s">
        <v>981</v>
      </c>
      <c r="D978" s="10">
        <f t="shared" si="299"/>
        <v>336.66666666666669</v>
      </c>
      <c r="E978" s="100">
        <f>VLOOKUP(A978,[1]Лист1!$A$2:$O$1343,14,0)</f>
        <v>404</v>
      </c>
      <c r="F978" s="100">
        <f t="shared" si="300"/>
        <v>350</v>
      </c>
      <c r="G978" s="112">
        <f t="shared" si="301"/>
        <v>420.16</v>
      </c>
      <c r="H978" s="113"/>
      <c r="I978" s="114">
        <f t="shared" si="302"/>
        <v>420</v>
      </c>
      <c r="J978" s="115">
        <f t="shared" si="303"/>
        <v>3.9603960396039639</v>
      </c>
      <c r="K978" s="97">
        <v>350</v>
      </c>
      <c r="L978" s="98">
        <f t="shared" si="275"/>
        <v>420</v>
      </c>
      <c r="M978" s="5">
        <f t="shared" si="278"/>
        <v>3.9603960396039639</v>
      </c>
      <c r="N978" s="5">
        <f t="shared" si="279"/>
        <v>350.13333333333338</v>
      </c>
      <c r="S978" s="164">
        <f t="shared" si="276"/>
        <v>0</v>
      </c>
    </row>
    <row r="979" spans="1:19" s="4" customFormat="1" x14ac:dyDescent="0.25">
      <c r="A979" s="75">
        <v>80000646</v>
      </c>
      <c r="B979" s="11" t="s">
        <v>707</v>
      </c>
      <c r="C979" s="54" t="s">
        <v>981</v>
      </c>
      <c r="D979" s="10">
        <f t="shared" si="299"/>
        <v>323.33333333333337</v>
      </c>
      <c r="E979" s="100">
        <f>VLOOKUP(A979,[1]Лист1!$A$2:$O$1343,14,0)</f>
        <v>388</v>
      </c>
      <c r="F979" s="100">
        <f t="shared" si="300"/>
        <v>335</v>
      </c>
      <c r="G979" s="112">
        <f t="shared" si="301"/>
        <v>403.52000000000004</v>
      </c>
      <c r="H979" s="113"/>
      <c r="I979" s="114">
        <f t="shared" si="302"/>
        <v>402</v>
      </c>
      <c r="J979" s="115">
        <f t="shared" si="303"/>
        <v>3.6082474226804209</v>
      </c>
      <c r="K979" s="97">
        <v>335</v>
      </c>
      <c r="L979" s="98">
        <f t="shared" si="275"/>
        <v>402</v>
      </c>
      <c r="M979" s="5">
        <f t="shared" si="278"/>
        <v>3.6082474226804209</v>
      </c>
      <c r="N979" s="5">
        <f t="shared" si="279"/>
        <v>336.26666666666671</v>
      </c>
      <c r="S979" s="164">
        <f t="shared" si="276"/>
        <v>0</v>
      </c>
    </row>
    <row r="980" spans="1:19" s="4" customFormat="1" x14ac:dyDescent="0.25">
      <c r="A980" s="75">
        <v>80000647</v>
      </c>
      <c r="B980" s="11" t="s">
        <v>708</v>
      </c>
      <c r="C980" s="54" t="s">
        <v>981</v>
      </c>
      <c r="D980" s="10">
        <f t="shared" si="299"/>
        <v>261.66666666666669</v>
      </c>
      <c r="E980" s="100">
        <f>VLOOKUP(A980,[1]Лист1!$A$2:$O$1343,14,0)</f>
        <v>314</v>
      </c>
      <c r="F980" s="100">
        <f t="shared" si="300"/>
        <v>275</v>
      </c>
      <c r="G980" s="112">
        <f t="shared" si="301"/>
        <v>326.56</v>
      </c>
      <c r="H980" s="113"/>
      <c r="I980" s="114">
        <f t="shared" si="302"/>
        <v>330</v>
      </c>
      <c r="J980" s="115">
        <f t="shared" si="303"/>
        <v>5.0955414012738913</v>
      </c>
      <c r="K980" s="97">
        <v>275</v>
      </c>
      <c r="L980" s="98">
        <f t="shared" si="275"/>
        <v>330</v>
      </c>
      <c r="M980" s="5">
        <f t="shared" si="278"/>
        <v>5.0955414012738913</v>
      </c>
      <c r="N980" s="5">
        <f t="shared" si="279"/>
        <v>272.13333333333338</v>
      </c>
      <c r="S980" s="164">
        <f t="shared" si="276"/>
        <v>0</v>
      </c>
    </row>
    <row r="981" spans="1:19" s="4" customFormat="1" ht="47.25" x14ac:dyDescent="0.25">
      <c r="A981" s="75">
        <v>80000648</v>
      </c>
      <c r="B981" s="11" t="s">
        <v>709</v>
      </c>
      <c r="C981" s="54" t="s">
        <v>981</v>
      </c>
      <c r="D981" s="10">
        <f t="shared" si="299"/>
        <v>204.16666666666669</v>
      </c>
      <c r="E981" s="100">
        <f>VLOOKUP(A981,[1]Лист1!$A$2:$O$1343,14,0)</f>
        <v>245</v>
      </c>
      <c r="F981" s="100">
        <f t="shared" si="300"/>
        <v>215</v>
      </c>
      <c r="G981" s="112">
        <f t="shared" si="301"/>
        <v>254.8</v>
      </c>
      <c r="H981" s="113"/>
      <c r="I981" s="114">
        <f t="shared" si="302"/>
        <v>258</v>
      </c>
      <c r="J981" s="115">
        <f t="shared" si="303"/>
        <v>5.3061224489795933</v>
      </c>
      <c r="K981" s="97">
        <v>215</v>
      </c>
      <c r="L981" s="98">
        <f t="shared" ref="L981:L1044" si="304">K981*1.2</f>
        <v>258</v>
      </c>
      <c r="M981" s="5">
        <f t="shared" si="278"/>
        <v>5.3061224489795933</v>
      </c>
      <c r="N981" s="5">
        <f t="shared" si="279"/>
        <v>212.33333333333337</v>
      </c>
      <c r="S981" s="164">
        <f t="shared" si="276"/>
        <v>0</v>
      </c>
    </row>
    <row r="982" spans="1:19" s="4" customFormat="1" x14ac:dyDescent="0.25">
      <c r="A982" s="75">
        <v>80000649</v>
      </c>
      <c r="B982" s="11" t="s">
        <v>710</v>
      </c>
      <c r="C982" s="54" t="s">
        <v>981</v>
      </c>
      <c r="D982" s="10">
        <f t="shared" si="299"/>
        <v>952.5</v>
      </c>
      <c r="E982" s="100">
        <f>VLOOKUP(A982,[1]Лист1!$A$2:$O$1343,14,0)</f>
        <v>1143</v>
      </c>
      <c r="F982" s="100">
        <f t="shared" si="300"/>
        <v>990</v>
      </c>
      <c r="G982" s="112">
        <f t="shared" si="301"/>
        <v>1188.72</v>
      </c>
      <c r="H982" s="113"/>
      <c r="I982" s="114">
        <f t="shared" si="302"/>
        <v>1188</v>
      </c>
      <c r="J982" s="115">
        <f t="shared" si="303"/>
        <v>3.9370078740157339</v>
      </c>
      <c r="K982" s="97">
        <v>990</v>
      </c>
      <c r="L982" s="98">
        <f t="shared" si="304"/>
        <v>1188</v>
      </c>
      <c r="M982" s="5">
        <f t="shared" si="278"/>
        <v>3.9370078740157339</v>
      </c>
      <c r="N982" s="5">
        <f t="shared" si="279"/>
        <v>990.6</v>
      </c>
      <c r="S982" s="164">
        <f t="shared" ref="S982:S1045" si="305">(ROUND(F982,2)*1.2)-ROUND(I982,2)</f>
        <v>0</v>
      </c>
    </row>
    <row r="983" spans="1:19" s="4" customFormat="1" x14ac:dyDescent="0.25">
      <c r="A983" s="75">
        <v>80000650</v>
      </c>
      <c r="B983" s="11" t="s">
        <v>711</v>
      </c>
      <c r="C983" s="54" t="s">
        <v>981</v>
      </c>
      <c r="D983" s="10">
        <f t="shared" si="299"/>
        <v>165</v>
      </c>
      <c r="E983" s="100">
        <f>VLOOKUP(A983,[1]Лист1!$A$2:$O$1343,14,0)</f>
        <v>198</v>
      </c>
      <c r="F983" s="100">
        <f t="shared" si="300"/>
        <v>170</v>
      </c>
      <c r="G983" s="112">
        <f t="shared" si="301"/>
        <v>205.92000000000002</v>
      </c>
      <c r="H983" s="113"/>
      <c r="I983" s="114">
        <f t="shared" si="302"/>
        <v>204</v>
      </c>
      <c r="J983" s="115">
        <f t="shared" si="303"/>
        <v>3.0303030303030312</v>
      </c>
      <c r="K983" s="97">
        <v>170</v>
      </c>
      <c r="L983" s="98">
        <f t="shared" si="304"/>
        <v>204</v>
      </c>
      <c r="M983" s="5">
        <f t="shared" si="278"/>
        <v>3.0303030303030312</v>
      </c>
      <c r="N983" s="5">
        <f t="shared" si="279"/>
        <v>171.6</v>
      </c>
      <c r="S983" s="164">
        <f t="shared" si="305"/>
        <v>0</v>
      </c>
    </row>
    <row r="984" spans="1:19" s="4" customFormat="1" x14ac:dyDescent="0.25">
      <c r="A984" s="75">
        <v>80000654</v>
      </c>
      <c r="B984" s="11" t="s">
        <v>712</v>
      </c>
      <c r="C984" s="54" t="s">
        <v>981</v>
      </c>
      <c r="D984" s="10">
        <f t="shared" si="299"/>
        <v>642.5</v>
      </c>
      <c r="E984" s="100">
        <f>VLOOKUP(A984,[1]Лист1!$A$2:$O$1343,14,0)</f>
        <v>771</v>
      </c>
      <c r="F984" s="100">
        <f t="shared" si="300"/>
        <v>665</v>
      </c>
      <c r="G984" s="112">
        <f t="shared" si="301"/>
        <v>801.84</v>
      </c>
      <c r="H984" s="113"/>
      <c r="I984" s="114">
        <f t="shared" si="302"/>
        <v>798</v>
      </c>
      <c r="J984" s="115">
        <f t="shared" si="303"/>
        <v>3.5019455252918448</v>
      </c>
      <c r="K984" s="97">
        <v>665</v>
      </c>
      <c r="L984" s="98">
        <f t="shared" si="304"/>
        <v>798</v>
      </c>
      <c r="M984" s="5">
        <f t="shared" si="278"/>
        <v>3.5019455252918448</v>
      </c>
      <c r="N984" s="5">
        <f t="shared" si="279"/>
        <v>668.2</v>
      </c>
      <c r="S984" s="164">
        <f t="shared" si="305"/>
        <v>0</v>
      </c>
    </row>
    <row r="985" spans="1:19" s="4" customFormat="1" x14ac:dyDescent="0.25">
      <c r="A985" s="75">
        <v>80000655</v>
      </c>
      <c r="B985" s="11" t="s">
        <v>713</v>
      </c>
      <c r="C985" s="54" t="s">
        <v>981</v>
      </c>
      <c r="D985" s="10">
        <f t="shared" si="299"/>
        <v>645</v>
      </c>
      <c r="E985" s="100">
        <f>VLOOKUP(A985,[1]Лист1!$A$2:$O$1343,14,0)</f>
        <v>774</v>
      </c>
      <c r="F985" s="100">
        <f t="shared" si="300"/>
        <v>670</v>
      </c>
      <c r="G985" s="112">
        <f t="shared" si="301"/>
        <v>804.96</v>
      </c>
      <c r="H985" s="113"/>
      <c r="I985" s="114">
        <f t="shared" si="302"/>
        <v>804</v>
      </c>
      <c r="J985" s="115">
        <f t="shared" si="303"/>
        <v>3.8759689922480618</v>
      </c>
      <c r="K985" s="97">
        <v>670</v>
      </c>
      <c r="L985" s="98">
        <f t="shared" si="304"/>
        <v>804</v>
      </c>
      <c r="M985" s="5">
        <f t="shared" si="278"/>
        <v>3.8759689922480618</v>
      </c>
      <c r="N985" s="5">
        <f t="shared" si="279"/>
        <v>670.80000000000007</v>
      </c>
      <c r="S985" s="164">
        <f t="shared" si="305"/>
        <v>0</v>
      </c>
    </row>
    <row r="986" spans="1:19" s="4" customFormat="1" x14ac:dyDescent="0.25">
      <c r="A986" s="75">
        <v>80000656</v>
      </c>
      <c r="B986" s="11" t="s">
        <v>714</v>
      </c>
      <c r="C986" s="54" t="s">
        <v>981</v>
      </c>
      <c r="D986" s="10">
        <f t="shared" si="299"/>
        <v>680.83333333333337</v>
      </c>
      <c r="E986" s="100">
        <f>VLOOKUP(A986,[1]Лист1!$A$2:$O$1343,14,0)</f>
        <v>817</v>
      </c>
      <c r="F986" s="100">
        <f t="shared" si="300"/>
        <v>705</v>
      </c>
      <c r="G986" s="112">
        <f t="shared" si="301"/>
        <v>849.68000000000006</v>
      </c>
      <c r="H986" s="113"/>
      <c r="I986" s="114">
        <f t="shared" si="302"/>
        <v>846</v>
      </c>
      <c r="J986" s="115">
        <f t="shared" si="303"/>
        <v>3.549571603427168</v>
      </c>
      <c r="K986" s="97">
        <v>705</v>
      </c>
      <c r="L986" s="98">
        <f t="shared" si="304"/>
        <v>846</v>
      </c>
      <c r="M986" s="5">
        <f t="shared" si="278"/>
        <v>3.549571603427168</v>
      </c>
      <c r="N986" s="5">
        <f t="shared" si="279"/>
        <v>708.06666666666672</v>
      </c>
      <c r="S986" s="164">
        <f t="shared" si="305"/>
        <v>0</v>
      </c>
    </row>
    <row r="987" spans="1:19" s="4" customFormat="1" x14ac:dyDescent="0.25">
      <c r="A987" s="75">
        <v>80000658</v>
      </c>
      <c r="B987" s="11" t="s">
        <v>715</v>
      </c>
      <c r="C987" s="54" t="s">
        <v>981</v>
      </c>
      <c r="D987" s="10">
        <f t="shared" si="299"/>
        <v>645</v>
      </c>
      <c r="E987" s="100">
        <f>VLOOKUP(A987,[1]Лист1!$A$2:$O$1343,14,0)</f>
        <v>774</v>
      </c>
      <c r="F987" s="100">
        <f t="shared" si="300"/>
        <v>670</v>
      </c>
      <c r="G987" s="112">
        <f t="shared" si="301"/>
        <v>804.96</v>
      </c>
      <c r="H987" s="113"/>
      <c r="I987" s="114">
        <f t="shared" si="302"/>
        <v>804</v>
      </c>
      <c r="J987" s="115">
        <f t="shared" si="303"/>
        <v>3.8759689922480618</v>
      </c>
      <c r="K987" s="97">
        <v>670</v>
      </c>
      <c r="L987" s="98">
        <f t="shared" si="304"/>
        <v>804</v>
      </c>
      <c r="M987" s="5">
        <f t="shared" si="278"/>
        <v>3.8759689922480618</v>
      </c>
      <c r="N987" s="5">
        <f t="shared" si="279"/>
        <v>670.80000000000007</v>
      </c>
      <c r="S987" s="164">
        <f t="shared" si="305"/>
        <v>0</v>
      </c>
    </row>
    <row r="988" spans="1:19" s="4" customFormat="1" x14ac:dyDescent="0.25">
      <c r="A988" s="75">
        <v>80000659</v>
      </c>
      <c r="B988" s="11" t="s">
        <v>716</v>
      </c>
      <c r="C988" s="54" t="s">
        <v>981</v>
      </c>
      <c r="D988" s="10">
        <f t="shared" si="299"/>
        <v>620</v>
      </c>
      <c r="E988" s="100">
        <f>VLOOKUP(A988,[1]Лист1!$A$2:$O$1343,14,0)</f>
        <v>744</v>
      </c>
      <c r="F988" s="100">
        <f t="shared" si="300"/>
        <v>645</v>
      </c>
      <c r="G988" s="112">
        <f t="shared" si="301"/>
        <v>773.76</v>
      </c>
      <c r="H988" s="113"/>
      <c r="I988" s="114">
        <f t="shared" si="302"/>
        <v>774</v>
      </c>
      <c r="J988" s="115">
        <f t="shared" si="303"/>
        <v>4.0322580645161281</v>
      </c>
      <c r="K988" s="97">
        <v>645</v>
      </c>
      <c r="L988" s="98">
        <f t="shared" si="304"/>
        <v>774</v>
      </c>
      <c r="M988" s="5">
        <f t="shared" ref="M988:M1051" si="306">L988/E988*100-100</f>
        <v>4.0322580645161281</v>
      </c>
      <c r="N988" s="5">
        <f t="shared" ref="N988:N1051" si="307">D988*1.04</f>
        <v>644.80000000000007</v>
      </c>
      <c r="S988" s="164">
        <f t="shared" si="305"/>
        <v>0</v>
      </c>
    </row>
    <row r="989" spans="1:19" s="4" customFormat="1" x14ac:dyDescent="0.25">
      <c r="A989" s="75">
        <v>80000660</v>
      </c>
      <c r="B989" s="11" t="s">
        <v>717</v>
      </c>
      <c r="C989" s="54" t="s">
        <v>981</v>
      </c>
      <c r="D989" s="10">
        <f t="shared" si="299"/>
        <v>700</v>
      </c>
      <c r="E989" s="100">
        <f>VLOOKUP(A989,[1]Лист1!$A$2:$O$1343,14,0)</f>
        <v>840</v>
      </c>
      <c r="F989" s="100">
        <f t="shared" si="300"/>
        <v>725</v>
      </c>
      <c r="G989" s="112">
        <f t="shared" si="301"/>
        <v>873.6</v>
      </c>
      <c r="H989" s="113"/>
      <c r="I989" s="114">
        <f t="shared" si="302"/>
        <v>870</v>
      </c>
      <c r="J989" s="115">
        <f t="shared" si="303"/>
        <v>3.5714285714285836</v>
      </c>
      <c r="K989" s="97">
        <v>725</v>
      </c>
      <c r="L989" s="98">
        <f t="shared" si="304"/>
        <v>870</v>
      </c>
      <c r="M989" s="5">
        <f t="shared" si="306"/>
        <v>3.5714285714285836</v>
      </c>
      <c r="N989" s="5">
        <f t="shared" si="307"/>
        <v>728</v>
      </c>
      <c r="S989" s="164">
        <f t="shared" si="305"/>
        <v>0</v>
      </c>
    </row>
    <row r="990" spans="1:19" s="4" customFormat="1" x14ac:dyDescent="0.25">
      <c r="A990" s="75">
        <v>80000666</v>
      </c>
      <c r="B990" s="11" t="s">
        <v>718</v>
      </c>
      <c r="C990" s="54" t="s">
        <v>981</v>
      </c>
      <c r="D990" s="10">
        <f t="shared" si="299"/>
        <v>549.16666666666674</v>
      </c>
      <c r="E990" s="100">
        <f>VLOOKUP(A990,[1]Лист1!$A$2:$O$1343,14,0)</f>
        <v>659</v>
      </c>
      <c r="F990" s="100">
        <f t="shared" si="300"/>
        <v>570</v>
      </c>
      <c r="G990" s="112">
        <f t="shared" si="301"/>
        <v>685.36</v>
      </c>
      <c r="H990" s="113"/>
      <c r="I990" s="114">
        <f t="shared" si="302"/>
        <v>684</v>
      </c>
      <c r="J990" s="115">
        <f t="shared" si="303"/>
        <v>3.7936267071320202</v>
      </c>
      <c r="K990" s="97">
        <v>570</v>
      </c>
      <c r="L990" s="98">
        <f t="shared" si="304"/>
        <v>684</v>
      </c>
      <c r="M990" s="5">
        <f t="shared" si="306"/>
        <v>3.7936267071320202</v>
      </c>
      <c r="N990" s="5">
        <f t="shared" si="307"/>
        <v>571.13333333333344</v>
      </c>
      <c r="S990" s="164">
        <f t="shared" si="305"/>
        <v>0</v>
      </c>
    </row>
    <row r="991" spans="1:19" s="4" customFormat="1" ht="31.5" x14ac:dyDescent="0.25">
      <c r="A991" s="75">
        <v>80000667</v>
      </c>
      <c r="B991" s="11" t="s">
        <v>719</v>
      </c>
      <c r="C991" s="54" t="s">
        <v>981</v>
      </c>
      <c r="D991" s="10">
        <f t="shared" si="299"/>
        <v>700</v>
      </c>
      <c r="E991" s="100">
        <f>VLOOKUP(A991,[1]Лист1!$A$2:$O$1343,14,0)</f>
        <v>840</v>
      </c>
      <c r="F991" s="100">
        <f t="shared" si="300"/>
        <v>725</v>
      </c>
      <c r="G991" s="112">
        <f t="shared" si="301"/>
        <v>873.6</v>
      </c>
      <c r="H991" s="113"/>
      <c r="I991" s="114">
        <f t="shared" si="302"/>
        <v>870</v>
      </c>
      <c r="J991" s="115">
        <f t="shared" si="303"/>
        <v>3.5714285714285836</v>
      </c>
      <c r="K991" s="97">
        <v>725</v>
      </c>
      <c r="L991" s="98">
        <f t="shared" si="304"/>
        <v>870</v>
      </c>
      <c r="M991" s="5">
        <f t="shared" si="306"/>
        <v>3.5714285714285836</v>
      </c>
      <c r="N991" s="5">
        <f t="shared" si="307"/>
        <v>728</v>
      </c>
      <c r="S991" s="164">
        <f t="shared" si="305"/>
        <v>0</v>
      </c>
    </row>
    <row r="992" spans="1:19" s="4" customFormat="1" ht="31.5" x14ac:dyDescent="0.25">
      <c r="A992" s="75">
        <v>80000669</v>
      </c>
      <c r="B992" s="11" t="s">
        <v>720</v>
      </c>
      <c r="C992" s="54" t="s">
        <v>981</v>
      </c>
      <c r="D992" s="10">
        <f t="shared" si="299"/>
        <v>345.83333333333337</v>
      </c>
      <c r="E992" s="100">
        <f>VLOOKUP(A992,[1]Лист1!$A$2:$O$1343,14,0)</f>
        <v>415</v>
      </c>
      <c r="F992" s="100">
        <f t="shared" si="300"/>
        <v>360</v>
      </c>
      <c r="G992" s="112">
        <f t="shared" si="301"/>
        <v>431.6</v>
      </c>
      <c r="H992" s="113"/>
      <c r="I992" s="114">
        <f t="shared" si="302"/>
        <v>432</v>
      </c>
      <c r="J992" s="115">
        <f t="shared" si="303"/>
        <v>4.0963855421686617</v>
      </c>
      <c r="K992" s="97">
        <v>360</v>
      </c>
      <c r="L992" s="98">
        <f t="shared" si="304"/>
        <v>432</v>
      </c>
      <c r="M992" s="5">
        <f t="shared" si="306"/>
        <v>4.0963855421686617</v>
      </c>
      <c r="N992" s="5">
        <f t="shared" si="307"/>
        <v>359.66666666666674</v>
      </c>
      <c r="S992" s="164">
        <f t="shared" si="305"/>
        <v>0</v>
      </c>
    </row>
    <row r="993" spans="1:19" s="4" customFormat="1" ht="31.5" x14ac:dyDescent="0.25">
      <c r="A993" s="75">
        <v>80000670</v>
      </c>
      <c r="B993" s="11" t="s">
        <v>721</v>
      </c>
      <c r="C993" s="54" t="s">
        <v>981</v>
      </c>
      <c r="D993" s="10">
        <f t="shared" si="299"/>
        <v>345.83333333333337</v>
      </c>
      <c r="E993" s="100">
        <f>VLOOKUP(A993,[1]Лист1!$A$2:$O$1343,14,0)</f>
        <v>415</v>
      </c>
      <c r="F993" s="100">
        <f t="shared" si="300"/>
        <v>360</v>
      </c>
      <c r="G993" s="112">
        <f t="shared" si="301"/>
        <v>431.6</v>
      </c>
      <c r="H993" s="113"/>
      <c r="I993" s="114">
        <f t="shared" si="302"/>
        <v>432</v>
      </c>
      <c r="J993" s="115">
        <f t="shared" si="303"/>
        <v>4.0963855421686617</v>
      </c>
      <c r="K993" s="97">
        <v>360</v>
      </c>
      <c r="L993" s="98">
        <f t="shared" si="304"/>
        <v>432</v>
      </c>
      <c r="M993" s="5">
        <f t="shared" si="306"/>
        <v>4.0963855421686617</v>
      </c>
      <c r="N993" s="5">
        <f t="shared" si="307"/>
        <v>359.66666666666674</v>
      </c>
      <c r="S993" s="164">
        <f t="shared" si="305"/>
        <v>0</v>
      </c>
    </row>
    <row r="994" spans="1:19" s="4" customFormat="1" ht="31.5" x14ac:dyDescent="0.25">
      <c r="A994" s="75">
        <v>80000671</v>
      </c>
      <c r="B994" s="11" t="s">
        <v>722</v>
      </c>
      <c r="C994" s="54" t="s">
        <v>981</v>
      </c>
      <c r="D994" s="10">
        <f t="shared" si="299"/>
        <v>310.83333333333337</v>
      </c>
      <c r="E994" s="100">
        <f>VLOOKUP(A994,[1]Лист1!$A$2:$O$1343,14,0)</f>
        <v>373</v>
      </c>
      <c r="F994" s="100">
        <f t="shared" si="300"/>
        <v>320</v>
      </c>
      <c r="G994" s="112">
        <f t="shared" si="301"/>
        <v>387.92</v>
      </c>
      <c r="H994" s="113"/>
      <c r="I994" s="114">
        <f t="shared" si="302"/>
        <v>384</v>
      </c>
      <c r="J994" s="115">
        <f t="shared" si="303"/>
        <v>2.9490616621983889</v>
      </c>
      <c r="K994" s="97">
        <v>320</v>
      </c>
      <c r="L994" s="98">
        <f t="shared" si="304"/>
        <v>384</v>
      </c>
      <c r="M994" s="5">
        <f t="shared" si="306"/>
        <v>2.9490616621983889</v>
      </c>
      <c r="N994" s="5">
        <f t="shared" si="307"/>
        <v>323.26666666666671</v>
      </c>
      <c r="S994" s="164">
        <f t="shared" si="305"/>
        <v>0</v>
      </c>
    </row>
    <row r="995" spans="1:19" s="4" customFormat="1" ht="31.5" x14ac:dyDescent="0.25">
      <c r="A995" s="75">
        <v>80000673</v>
      </c>
      <c r="B995" s="11" t="s">
        <v>723</v>
      </c>
      <c r="C995" s="54" t="s">
        <v>981</v>
      </c>
      <c r="D995" s="10">
        <f t="shared" si="299"/>
        <v>286.66666666666669</v>
      </c>
      <c r="E995" s="100">
        <f>VLOOKUP(A995,[1]Лист1!$A$2:$O$1343,14,0)</f>
        <v>344</v>
      </c>
      <c r="F995" s="100">
        <f t="shared" si="300"/>
        <v>295</v>
      </c>
      <c r="G995" s="112">
        <f t="shared" si="301"/>
        <v>357.76</v>
      </c>
      <c r="H995" s="113"/>
      <c r="I995" s="114">
        <f t="shared" si="302"/>
        <v>354</v>
      </c>
      <c r="J995" s="115">
        <f t="shared" si="303"/>
        <v>2.9069767441860535</v>
      </c>
      <c r="K995" s="97">
        <v>295</v>
      </c>
      <c r="L995" s="98">
        <f t="shared" si="304"/>
        <v>354</v>
      </c>
      <c r="M995" s="5">
        <f t="shared" si="306"/>
        <v>2.9069767441860535</v>
      </c>
      <c r="N995" s="5">
        <f t="shared" si="307"/>
        <v>298.13333333333338</v>
      </c>
      <c r="S995" s="164">
        <f t="shared" si="305"/>
        <v>0</v>
      </c>
    </row>
    <row r="996" spans="1:19" s="4" customFormat="1" ht="31.5" x14ac:dyDescent="0.25">
      <c r="A996" s="75">
        <v>80000674</v>
      </c>
      <c r="B996" s="11" t="s">
        <v>724</v>
      </c>
      <c r="C996" s="54" t="s">
        <v>981</v>
      </c>
      <c r="D996" s="10">
        <f t="shared" si="299"/>
        <v>324.16666666666669</v>
      </c>
      <c r="E996" s="100">
        <f>VLOOKUP(A996,[1]Лист1!$A$2:$O$1343,14,0)</f>
        <v>389</v>
      </c>
      <c r="F996" s="100">
        <f t="shared" si="300"/>
        <v>335</v>
      </c>
      <c r="G996" s="112">
        <f t="shared" si="301"/>
        <v>404.56</v>
      </c>
      <c r="H996" s="113"/>
      <c r="I996" s="114">
        <f t="shared" si="302"/>
        <v>402</v>
      </c>
      <c r="J996" s="115">
        <f t="shared" si="303"/>
        <v>3.3419023136246722</v>
      </c>
      <c r="K996" s="97">
        <v>335</v>
      </c>
      <c r="L996" s="98">
        <f t="shared" si="304"/>
        <v>402</v>
      </c>
      <c r="M996" s="5">
        <f t="shared" si="306"/>
        <v>3.3419023136246722</v>
      </c>
      <c r="N996" s="5">
        <f t="shared" si="307"/>
        <v>337.13333333333338</v>
      </c>
      <c r="S996" s="164">
        <f t="shared" si="305"/>
        <v>0</v>
      </c>
    </row>
    <row r="997" spans="1:19" s="4" customFormat="1" ht="31.5" x14ac:dyDescent="0.25">
      <c r="A997" s="75">
        <v>80000675</v>
      </c>
      <c r="B997" s="11" t="s">
        <v>725</v>
      </c>
      <c r="C997" s="54" t="s">
        <v>981</v>
      </c>
      <c r="D997" s="10">
        <f t="shared" si="299"/>
        <v>1029.1666666666667</v>
      </c>
      <c r="E997" s="100">
        <f>VLOOKUP(A997,[1]Лист1!$A$2:$O$1343,14,0)</f>
        <v>1235</v>
      </c>
      <c r="F997" s="100">
        <f t="shared" si="300"/>
        <v>1070</v>
      </c>
      <c r="G997" s="112">
        <f t="shared" si="301"/>
        <v>1284.4000000000001</v>
      </c>
      <c r="H997" s="113"/>
      <c r="I997" s="114">
        <f t="shared" si="302"/>
        <v>1284</v>
      </c>
      <c r="J997" s="115">
        <f t="shared" si="303"/>
        <v>3.9676113360323768</v>
      </c>
      <c r="K997" s="97">
        <v>1070</v>
      </c>
      <c r="L997" s="98">
        <f t="shared" si="304"/>
        <v>1284</v>
      </c>
      <c r="M997" s="5">
        <f t="shared" si="306"/>
        <v>3.9676113360323768</v>
      </c>
      <c r="N997" s="5">
        <f t="shared" si="307"/>
        <v>1070.3333333333335</v>
      </c>
      <c r="S997" s="164">
        <f t="shared" si="305"/>
        <v>0</v>
      </c>
    </row>
    <row r="998" spans="1:19" s="4" customFormat="1" ht="47.25" x14ac:dyDescent="0.25">
      <c r="A998" s="75">
        <v>80000679</v>
      </c>
      <c r="B998" s="11" t="s">
        <v>726</v>
      </c>
      <c r="C998" s="54" t="s">
        <v>981</v>
      </c>
      <c r="D998" s="10">
        <f t="shared" si="299"/>
        <v>124.16666666666667</v>
      </c>
      <c r="E998" s="100">
        <f>VLOOKUP(A998,[1]Лист1!$A$2:$O$1343,14,0)</f>
        <v>149</v>
      </c>
      <c r="F998" s="100">
        <f t="shared" si="300"/>
        <v>130</v>
      </c>
      <c r="G998" s="112">
        <f t="shared" si="301"/>
        <v>154.96</v>
      </c>
      <c r="H998" s="113"/>
      <c r="I998" s="114">
        <f t="shared" si="302"/>
        <v>156</v>
      </c>
      <c r="J998" s="115">
        <f t="shared" si="303"/>
        <v>4.6979865771812115</v>
      </c>
      <c r="K998" s="97">
        <v>130</v>
      </c>
      <c r="L998" s="98">
        <f t="shared" si="304"/>
        <v>156</v>
      </c>
      <c r="M998" s="5">
        <f t="shared" si="306"/>
        <v>4.6979865771812115</v>
      </c>
      <c r="N998" s="5">
        <f t="shared" si="307"/>
        <v>129.13333333333335</v>
      </c>
      <c r="S998" s="164">
        <f t="shared" si="305"/>
        <v>0</v>
      </c>
    </row>
    <row r="999" spans="1:19" s="4" customFormat="1" ht="31.5" x14ac:dyDescent="0.25">
      <c r="A999" s="75">
        <v>80000680</v>
      </c>
      <c r="B999" s="11" t="s">
        <v>727</v>
      </c>
      <c r="C999" s="129" t="s">
        <v>981</v>
      </c>
      <c r="D999" s="10">
        <f t="shared" si="299"/>
        <v>3081.666666666667</v>
      </c>
      <c r="E999" s="100">
        <f>VLOOKUP(A999,[1]Лист1!$A$2:$O$1343,14,0)</f>
        <v>3698</v>
      </c>
      <c r="F999" s="100">
        <f t="shared" si="300"/>
        <v>3205</v>
      </c>
      <c r="G999" s="112">
        <f t="shared" si="301"/>
        <v>3845.92</v>
      </c>
      <c r="H999" s="113"/>
      <c r="I999" s="114">
        <f t="shared" si="302"/>
        <v>3846</v>
      </c>
      <c r="J999" s="115">
        <f t="shared" si="303"/>
        <v>4.0021633315305678</v>
      </c>
      <c r="K999" s="97">
        <v>3205</v>
      </c>
      <c r="L999" s="98">
        <f t="shared" si="304"/>
        <v>3846</v>
      </c>
      <c r="M999" s="5">
        <f t="shared" si="306"/>
        <v>4.0021633315305678</v>
      </c>
      <c r="N999" s="5">
        <f t="shared" si="307"/>
        <v>3204.9333333333338</v>
      </c>
      <c r="S999" s="164">
        <f t="shared" si="305"/>
        <v>0</v>
      </c>
    </row>
    <row r="1000" spans="1:19" s="4" customFormat="1" ht="31.5" x14ac:dyDescent="0.25">
      <c r="A1000" s="75">
        <v>80000681</v>
      </c>
      <c r="B1000" s="11" t="s">
        <v>728</v>
      </c>
      <c r="C1000" s="54" t="s">
        <v>981</v>
      </c>
      <c r="D1000" s="10">
        <f t="shared" si="299"/>
        <v>616.66666666666674</v>
      </c>
      <c r="E1000" s="100">
        <f>VLOOKUP(A1000,[1]Лист1!$A$2:$O$1343,14,0)</f>
        <v>740</v>
      </c>
      <c r="F1000" s="100">
        <f t="shared" si="300"/>
        <v>640</v>
      </c>
      <c r="G1000" s="112">
        <f t="shared" si="301"/>
        <v>769.6</v>
      </c>
      <c r="H1000" s="113"/>
      <c r="I1000" s="114">
        <f t="shared" si="302"/>
        <v>768</v>
      </c>
      <c r="J1000" s="115">
        <f t="shared" si="303"/>
        <v>3.7837837837837895</v>
      </c>
      <c r="K1000" s="97">
        <v>640</v>
      </c>
      <c r="L1000" s="98">
        <f t="shared" si="304"/>
        <v>768</v>
      </c>
      <c r="M1000" s="5">
        <f t="shared" si="306"/>
        <v>3.7837837837837895</v>
      </c>
      <c r="N1000" s="5">
        <f t="shared" si="307"/>
        <v>641.33333333333348</v>
      </c>
      <c r="S1000" s="164">
        <f t="shared" si="305"/>
        <v>0</v>
      </c>
    </row>
    <row r="1001" spans="1:19" s="4" customFormat="1" ht="31.5" x14ac:dyDescent="0.25">
      <c r="A1001" s="75">
        <v>80000682</v>
      </c>
      <c r="B1001" s="11" t="s">
        <v>729</v>
      </c>
      <c r="C1001" s="54" t="s">
        <v>981</v>
      </c>
      <c r="D1001" s="10">
        <f t="shared" si="299"/>
        <v>830</v>
      </c>
      <c r="E1001" s="100">
        <f>VLOOKUP(A1001,[1]Лист1!$A$2:$O$1343,14,0)</f>
        <v>996</v>
      </c>
      <c r="F1001" s="100">
        <f t="shared" si="300"/>
        <v>860</v>
      </c>
      <c r="G1001" s="112">
        <f t="shared" si="301"/>
        <v>1035.8400000000001</v>
      </c>
      <c r="H1001" s="113"/>
      <c r="I1001" s="114">
        <f t="shared" si="302"/>
        <v>1032</v>
      </c>
      <c r="J1001" s="115">
        <f t="shared" si="303"/>
        <v>3.6144578313252964</v>
      </c>
      <c r="K1001" s="97">
        <v>860</v>
      </c>
      <c r="L1001" s="98">
        <f t="shared" si="304"/>
        <v>1032</v>
      </c>
      <c r="M1001" s="5">
        <f t="shared" si="306"/>
        <v>3.6144578313252964</v>
      </c>
      <c r="N1001" s="5">
        <f t="shared" si="307"/>
        <v>863.2</v>
      </c>
      <c r="S1001" s="164">
        <f t="shared" si="305"/>
        <v>0</v>
      </c>
    </row>
    <row r="1002" spans="1:19" s="4" customFormat="1" ht="31.5" x14ac:dyDescent="0.25">
      <c r="A1002" s="75">
        <v>80000688</v>
      </c>
      <c r="B1002" s="11" t="s">
        <v>730</v>
      </c>
      <c r="C1002" s="54" t="s">
        <v>981</v>
      </c>
      <c r="D1002" s="10">
        <f t="shared" si="299"/>
        <v>743.33333333333337</v>
      </c>
      <c r="E1002" s="100">
        <f>VLOOKUP(A1002,[1]Лист1!$A$2:$O$1343,14,0)</f>
        <v>892</v>
      </c>
      <c r="F1002" s="100">
        <f t="shared" si="300"/>
        <v>770</v>
      </c>
      <c r="G1002" s="112">
        <f t="shared" si="301"/>
        <v>927.68000000000006</v>
      </c>
      <c r="H1002" s="113"/>
      <c r="I1002" s="114">
        <f t="shared" si="302"/>
        <v>924</v>
      </c>
      <c r="J1002" s="115">
        <f t="shared" si="303"/>
        <v>3.5874439461883583</v>
      </c>
      <c r="K1002" s="97">
        <v>770</v>
      </c>
      <c r="L1002" s="98">
        <f t="shared" si="304"/>
        <v>924</v>
      </c>
      <c r="M1002" s="5">
        <f t="shared" si="306"/>
        <v>3.5874439461883583</v>
      </c>
      <c r="N1002" s="5">
        <f t="shared" si="307"/>
        <v>773.06666666666672</v>
      </c>
      <c r="S1002" s="164">
        <f t="shared" si="305"/>
        <v>0</v>
      </c>
    </row>
    <row r="1003" spans="1:19" s="4" customFormat="1" ht="31.5" x14ac:dyDescent="0.25">
      <c r="A1003" s="75">
        <v>80000690</v>
      </c>
      <c r="B1003" s="11" t="s">
        <v>731</v>
      </c>
      <c r="C1003" s="54" t="s">
        <v>981</v>
      </c>
      <c r="D1003" s="10">
        <f t="shared" si="299"/>
        <v>510</v>
      </c>
      <c r="E1003" s="100">
        <f>VLOOKUP(A1003,[1]Лист1!$A$2:$O$1343,14,0)</f>
        <v>612</v>
      </c>
      <c r="F1003" s="100">
        <f t="shared" si="300"/>
        <v>530</v>
      </c>
      <c r="G1003" s="112">
        <f t="shared" si="301"/>
        <v>636.48</v>
      </c>
      <c r="H1003" s="113"/>
      <c r="I1003" s="114">
        <f t="shared" si="302"/>
        <v>636</v>
      </c>
      <c r="J1003" s="115">
        <f t="shared" si="303"/>
        <v>3.9215686274509949</v>
      </c>
      <c r="K1003" s="97">
        <v>530</v>
      </c>
      <c r="L1003" s="98">
        <f t="shared" si="304"/>
        <v>636</v>
      </c>
      <c r="M1003" s="5">
        <f t="shared" si="306"/>
        <v>3.9215686274509949</v>
      </c>
      <c r="N1003" s="5">
        <f t="shared" si="307"/>
        <v>530.4</v>
      </c>
      <c r="S1003" s="164">
        <f t="shared" si="305"/>
        <v>0</v>
      </c>
    </row>
    <row r="1004" spans="1:19" s="4" customFormat="1" ht="31.5" x14ac:dyDescent="0.25">
      <c r="A1004" s="75">
        <v>80000691</v>
      </c>
      <c r="B1004" s="11" t="s">
        <v>732</v>
      </c>
      <c r="C1004" s="54" t="s">
        <v>981</v>
      </c>
      <c r="D1004" s="10">
        <f t="shared" si="299"/>
        <v>802.5</v>
      </c>
      <c r="E1004" s="100">
        <f>VLOOKUP(A1004,[1]Лист1!$A$2:$O$1343,14,0)</f>
        <v>963</v>
      </c>
      <c r="F1004" s="100">
        <f t="shared" si="300"/>
        <v>835</v>
      </c>
      <c r="G1004" s="112">
        <f t="shared" si="301"/>
        <v>1001.52</v>
      </c>
      <c r="H1004" s="113"/>
      <c r="I1004" s="114">
        <f t="shared" si="302"/>
        <v>1002</v>
      </c>
      <c r="J1004" s="115">
        <f t="shared" si="303"/>
        <v>4.0498442367601086</v>
      </c>
      <c r="K1004" s="97">
        <v>835</v>
      </c>
      <c r="L1004" s="98">
        <f t="shared" si="304"/>
        <v>1002</v>
      </c>
      <c r="M1004" s="5">
        <f t="shared" si="306"/>
        <v>4.0498442367601086</v>
      </c>
      <c r="N1004" s="5">
        <f t="shared" si="307"/>
        <v>834.6</v>
      </c>
      <c r="S1004" s="164">
        <f t="shared" si="305"/>
        <v>0</v>
      </c>
    </row>
    <row r="1005" spans="1:19" s="4" customFormat="1" ht="31.5" x14ac:dyDescent="0.25">
      <c r="A1005" s="75">
        <v>80000692</v>
      </c>
      <c r="B1005" s="11" t="s">
        <v>733</v>
      </c>
      <c r="C1005" s="54" t="s">
        <v>981</v>
      </c>
      <c r="D1005" s="10">
        <f t="shared" si="299"/>
        <v>789.16666666666674</v>
      </c>
      <c r="E1005" s="100">
        <f>VLOOKUP(A1005,[1]Лист1!$A$2:$O$1343,14,0)</f>
        <v>947</v>
      </c>
      <c r="F1005" s="100">
        <f t="shared" si="300"/>
        <v>820</v>
      </c>
      <c r="G1005" s="112">
        <f t="shared" si="301"/>
        <v>984.88</v>
      </c>
      <c r="H1005" s="113"/>
      <c r="I1005" s="114">
        <f t="shared" si="302"/>
        <v>984</v>
      </c>
      <c r="J1005" s="115">
        <f t="shared" si="303"/>
        <v>3.9070749736008565</v>
      </c>
      <c r="K1005" s="97">
        <v>820</v>
      </c>
      <c r="L1005" s="98">
        <f t="shared" si="304"/>
        <v>984</v>
      </c>
      <c r="M1005" s="5">
        <f t="shared" si="306"/>
        <v>3.9070749736008565</v>
      </c>
      <c r="N1005" s="5">
        <f t="shared" si="307"/>
        <v>820.73333333333346</v>
      </c>
      <c r="S1005" s="164">
        <f t="shared" si="305"/>
        <v>0</v>
      </c>
    </row>
    <row r="1006" spans="1:19" s="4" customFormat="1" ht="31.5" x14ac:dyDescent="0.25">
      <c r="A1006" s="75">
        <v>80000693</v>
      </c>
      <c r="B1006" s="11" t="s">
        <v>734</v>
      </c>
      <c r="C1006" s="54" t="s">
        <v>981</v>
      </c>
      <c r="D1006" s="10">
        <f t="shared" si="299"/>
        <v>789.16666666666674</v>
      </c>
      <c r="E1006" s="100">
        <f>VLOOKUP(A1006,[1]Лист1!$A$2:$O$1343,14,0)</f>
        <v>947</v>
      </c>
      <c r="F1006" s="100">
        <f t="shared" si="300"/>
        <v>820</v>
      </c>
      <c r="G1006" s="112">
        <f t="shared" si="301"/>
        <v>984.88</v>
      </c>
      <c r="H1006" s="113"/>
      <c r="I1006" s="114">
        <f t="shared" si="302"/>
        <v>984</v>
      </c>
      <c r="J1006" s="115">
        <f t="shared" si="303"/>
        <v>3.9070749736008565</v>
      </c>
      <c r="K1006" s="97">
        <v>820</v>
      </c>
      <c r="L1006" s="98">
        <f t="shared" si="304"/>
        <v>984</v>
      </c>
      <c r="M1006" s="5">
        <f t="shared" si="306"/>
        <v>3.9070749736008565</v>
      </c>
      <c r="N1006" s="5">
        <f t="shared" si="307"/>
        <v>820.73333333333346</v>
      </c>
      <c r="S1006" s="164">
        <f t="shared" si="305"/>
        <v>0</v>
      </c>
    </row>
    <row r="1007" spans="1:19" ht="31.5" x14ac:dyDescent="0.25">
      <c r="A1007" s="75">
        <v>80000697</v>
      </c>
      <c r="B1007" s="11" t="s">
        <v>735</v>
      </c>
      <c r="C1007" s="54" t="s">
        <v>981</v>
      </c>
      <c r="D1007" s="10">
        <f t="shared" si="299"/>
        <v>925</v>
      </c>
      <c r="E1007" s="100">
        <f>VLOOKUP(A1007,[1]Лист1!$A$2:$O$1343,14,0)</f>
        <v>1110</v>
      </c>
      <c r="F1007" s="100">
        <f t="shared" si="300"/>
        <v>960</v>
      </c>
      <c r="G1007" s="112">
        <f t="shared" si="301"/>
        <v>1154.4000000000001</v>
      </c>
      <c r="H1007" s="113"/>
      <c r="I1007" s="114">
        <f t="shared" si="302"/>
        <v>1152</v>
      </c>
      <c r="J1007" s="115">
        <f t="shared" si="303"/>
        <v>3.7837837837837895</v>
      </c>
      <c r="K1007" s="97">
        <v>960</v>
      </c>
      <c r="L1007" s="98">
        <f t="shared" si="304"/>
        <v>1152</v>
      </c>
      <c r="M1007" s="5">
        <f t="shared" si="306"/>
        <v>3.7837837837837895</v>
      </c>
      <c r="N1007" s="5">
        <f t="shared" si="307"/>
        <v>962</v>
      </c>
      <c r="S1007" s="164">
        <f t="shared" si="305"/>
        <v>0</v>
      </c>
    </row>
    <row r="1008" spans="1:19" ht="31.5" x14ac:dyDescent="0.25">
      <c r="A1008" s="75">
        <v>80000698</v>
      </c>
      <c r="B1008" s="11" t="s">
        <v>736</v>
      </c>
      <c r="C1008" s="54" t="s">
        <v>981</v>
      </c>
      <c r="D1008" s="10">
        <f t="shared" si="299"/>
        <v>1012.5</v>
      </c>
      <c r="E1008" s="100">
        <f>VLOOKUP(A1008,[1]Лист1!$A$2:$O$1343,14,0)</f>
        <v>1215</v>
      </c>
      <c r="F1008" s="100">
        <f t="shared" si="300"/>
        <v>1053</v>
      </c>
      <c r="G1008" s="112">
        <f t="shared" si="301"/>
        <v>1263.6000000000001</v>
      </c>
      <c r="H1008" s="113"/>
      <c r="I1008" s="114">
        <f t="shared" si="302"/>
        <v>1263.5999999999999</v>
      </c>
      <c r="J1008" s="115">
        <f t="shared" si="303"/>
        <v>4</v>
      </c>
      <c r="K1008" s="97">
        <v>1053</v>
      </c>
      <c r="L1008" s="98">
        <f t="shared" si="304"/>
        <v>1263.5999999999999</v>
      </c>
      <c r="M1008" s="5">
        <f t="shared" si="306"/>
        <v>4</v>
      </c>
      <c r="N1008" s="5">
        <f t="shared" si="307"/>
        <v>1053</v>
      </c>
      <c r="S1008" s="164">
        <f t="shared" si="305"/>
        <v>0</v>
      </c>
    </row>
    <row r="1009" spans="1:19" ht="31.5" x14ac:dyDescent="0.25">
      <c r="A1009" s="75">
        <v>80000699</v>
      </c>
      <c r="B1009" s="11" t="s">
        <v>737</v>
      </c>
      <c r="C1009" s="54" t="s">
        <v>981</v>
      </c>
      <c r="D1009" s="10">
        <f t="shared" si="299"/>
        <v>924.16666666666674</v>
      </c>
      <c r="E1009" s="100">
        <f>VLOOKUP(A1009,[1]Лист1!$A$2:$O$1343,14,0)</f>
        <v>1109</v>
      </c>
      <c r="F1009" s="100">
        <f t="shared" ref="F1009:F1040" si="308">K1009</f>
        <v>960</v>
      </c>
      <c r="G1009" s="112">
        <f t="shared" ref="G1009:G1040" si="309">E1009*$H$11</f>
        <v>1153.3600000000001</v>
      </c>
      <c r="H1009" s="113"/>
      <c r="I1009" s="114">
        <f t="shared" si="302"/>
        <v>1152</v>
      </c>
      <c r="J1009" s="115">
        <f t="shared" ref="J1009:J1040" si="310">I1009/E1009*100-100</f>
        <v>3.8773669972948568</v>
      </c>
      <c r="K1009" s="97">
        <v>960</v>
      </c>
      <c r="L1009" s="98">
        <f t="shared" si="304"/>
        <v>1152</v>
      </c>
      <c r="M1009" s="5">
        <f t="shared" si="306"/>
        <v>3.8773669972948568</v>
      </c>
      <c r="N1009" s="5">
        <f t="shared" si="307"/>
        <v>961.13333333333344</v>
      </c>
      <c r="S1009" s="164">
        <f t="shared" si="305"/>
        <v>0</v>
      </c>
    </row>
    <row r="1010" spans="1:19" ht="31.5" x14ac:dyDescent="0.25">
      <c r="A1010" s="75">
        <v>80000701</v>
      </c>
      <c r="B1010" s="11" t="s">
        <v>738</v>
      </c>
      <c r="C1010" s="54" t="s">
        <v>981</v>
      </c>
      <c r="D1010" s="10">
        <f t="shared" si="299"/>
        <v>924.16666666666674</v>
      </c>
      <c r="E1010" s="100">
        <f>VLOOKUP(A1010,[1]Лист1!$A$2:$O$1343,14,0)</f>
        <v>1109</v>
      </c>
      <c r="F1010" s="100">
        <f t="shared" si="308"/>
        <v>960</v>
      </c>
      <c r="G1010" s="112">
        <f t="shared" si="309"/>
        <v>1153.3600000000001</v>
      </c>
      <c r="H1010" s="113"/>
      <c r="I1010" s="114">
        <f t="shared" si="302"/>
        <v>1152</v>
      </c>
      <c r="J1010" s="115">
        <f t="shared" si="310"/>
        <v>3.8773669972948568</v>
      </c>
      <c r="K1010" s="97">
        <v>960</v>
      </c>
      <c r="L1010" s="98">
        <f t="shared" si="304"/>
        <v>1152</v>
      </c>
      <c r="M1010" s="5">
        <f t="shared" si="306"/>
        <v>3.8773669972948568</v>
      </c>
      <c r="N1010" s="5">
        <f t="shared" si="307"/>
        <v>961.13333333333344</v>
      </c>
      <c r="S1010" s="164">
        <f t="shared" si="305"/>
        <v>0</v>
      </c>
    </row>
    <row r="1011" spans="1:19" ht="31.5" x14ac:dyDescent="0.25">
      <c r="A1011" s="75">
        <v>80000702</v>
      </c>
      <c r="B1011" s="11" t="s">
        <v>739</v>
      </c>
      <c r="C1011" s="129" t="s">
        <v>981</v>
      </c>
      <c r="D1011" s="10">
        <f t="shared" si="299"/>
        <v>1128.3333333333335</v>
      </c>
      <c r="E1011" s="100">
        <f>VLOOKUP(A1011,[1]Лист1!$A$2:$O$1343,14,0)</f>
        <v>1354</v>
      </c>
      <c r="F1011" s="100">
        <f t="shared" si="308"/>
        <v>1170</v>
      </c>
      <c r="G1011" s="112">
        <f t="shared" si="309"/>
        <v>1408.16</v>
      </c>
      <c r="H1011" s="113"/>
      <c r="I1011" s="114">
        <f t="shared" si="302"/>
        <v>1404</v>
      </c>
      <c r="J1011" s="115">
        <f t="shared" si="310"/>
        <v>3.6927621861152033</v>
      </c>
      <c r="K1011" s="97">
        <v>1170</v>
      </c>
      <c r="L1011" s="98">
        <f t="shared" si="304"/>
        <v>1404</v>
      </c>
      <c r="M1011" s="5">
        <f t="shared" si="306"/>
        <v>3.6927621861152033</v>
      </c>
      <c r="N1011" s="5">
        <f t="shared" si="307"/>
        <v>1173.4666666666669</v>
      </c>
      <c r="S1011" s="164">
        <f t="shared" si="305"/>
        <v>0</v>
      </c>
    </row>
    <row r="1012" spans="1:19" ht="31.5" x14ac:dyDescent="0.25">
      <c r="A1012" s="75">
        <v>80000703</v>
      </c>
      <c r="B1012" s="11" t="s">
        <v>740</v>
      </c>
      <c r="C1012" s="54" t="s">
        <v>981</v>
      </c>
      <c r="D1012" s="10">
        <f t="shared" si="299"/>
        <v>1178.3333333333335</v>
      </c>
      <c r="E1012" s="100">
        <f>VLOOKUP(A1012,[1]Лист1!$A$2:$O$1343,14,0)</f>
        <v>1414</v>
      </c>
      <c r="F1012" s="100">
        <f t="shared" si="308"/>
        <v>1225</v>
      </c>
      <c r="G1012" s="112">
        <f t="shared" si="309"/>
        <v>1470.56</v>
      </c>
      <c r="H1012" s="113"/>
      <c r="I1012" s="114">
        <f t="shared" si="302"/>
        <v>1470</v>
      </c>
      <c r="J1012" s="115">
        <f t="shared" si="310"/>
        <v>3.9603960396039639</v>
      </c>
      <c r="K1012" s="97">
        <v>1225</v>
      </c>
      <c r="L1012" s="98">
        <f t="shared" si="304"/>
        <v>1470</v>
      </c>
      <c r="M1012" s="5">
        <f t="shared" si="306"/>
        <v>3.9603960396039639</v>
      </c>
      <c r="N1012" s="5">
        <f t="shared" si="307"/>
        <v>1225.4666666666669</v>
      </c>
      <c r="S1012" s="164">
        <f t="shared" si="305"/>
        <v>0</v>
      </c>
    </row>
    <row r="1013" spans="1:19" ht="47.25" x14ac:dyDescent="0.25">
      <c r="A1013" s="75">
        <v>80000705</v>
      </c>
      <c r="B1013" s="11" t="s">
        <v>741</v>
      </c>
      <c r="C1013" s="54" t="s">
        <v>981</v>
      </c>
      <c r="D1013" s="10">
        <f t="shared" si="299"/>
        <v>204.16666666666669</v>
      </c>
      <c r="E1013" s="100">
        <f>VLOOKUP(A1013,[1]Лист1!$A$2:$O$1343,14,0)</f>
        <v>245</v>
      </c>
      <c r="F1013" s="100">
        <f t="shared" si="308"/>
        <v>215</v>
      </c>
      <c r="G1013" s="112">
        <f t="shared" si="309"/>
        <v>254.8</v>
      </c>
      <c r="H1013" s="113"/>
      <c r="I1013" s="114">
        <f t="shared" si="302"/>
        <v>258</v>
      </c>
      <c r="J1013" s="115">
        <f t="shared" si="310"/>
        <v>5.3061224489795933</v>
      </c>
      <c r="K1013" s="97">
        <v>215</v>
      </c>
      <c r="L1013" s="98">
        <f t="shared" si="304"/>
        <v>258</v>
      </c>
      <c r="M1013" s="5">
        <f t="shared" si="306"/>
        <v>5.3061224489795933</v>
      </c>
      <c r="N1013" s="5">
        <f t="shared" si="307"/>
        <v>212.33333333333337</v>
      </c>
      <c r="S1013" s="164">
        <f t="shared" si="305"/>
        <v>0</v>
      </c>
    </row>
    <row r="1014" spans="1:19" x14ac:dyDescent="0.25">
      <c r="A1014" s="75">
        <v>80000708</v>
      </c>
      <c r="B1014" s="11" t="s">
        <v>742</v>
      </c>
      <c r="C1014" s="54" t="s">
        <v>981</v>
      </c>
      <c r="D1014" s="10">
        <f t="shared" si="299"/>
        <v>347.5</v>
      </c>
      <c r="E1014" s="100">
        <f>VLOOKUP(A1014,[1]Лист1!$A$2:$O$1343,14,0)</f>
        <v>417</v>
      </c>
      <c r="F1014" s="100">
        <f t="shared" si="308"/>
        <v>360</v>
      </c>
      <c r="G1014" s="112">
        <f t="shared" si="309"/>
        <v>433.68</v>
      </c>
      <c r="H1014" s="113"/>
      <c r="I1014" s="114">
        <f t="shared" si="302"/>
        <v>432</v>
      </c>
      <c r="J1014" s="115">
        <f t="shared" si="310"/>
        <v>3.5971223021582688</v>
      </c>
      <c r="K1014" s="97">
        <v>360</v>
      </c>
      <c r="L1014" s="98">
        <f t="shared" si="304"/>
        <v>432</v>
      </c>
      <c r="M1014" s="5">
        <f t="shared" si="306"/>
        <v>3.5971223021582688</v>
      </c>
      <c r="N1014" s="5">
        <f t="shared" si="307"/>
        <v>361.40000000000003</v>
      </c>
      <c r="S1014" s="164">
        <f t="shared" si="305"/>
        <v>0</v>
      </c>
    </row>
    <row r="1015" spans="1:19" s="14" customFormat="1" x14ac:dyDescent="0.25">
      <c r="A1015" s="75">
        <v>80000709</v>
      </c>
      <c r="B1015" s="11" t="s">
        <v>743</v>
      </c>
      <c r="C1015" s="54" t="s">
        <v>981</v>
      </c>
      <c r="D1015" s="10">
        <f t="shared" si="299"/>
        <v>370</v>
      </c>
      <c r="E1015" s="100">
        <f>VLOOKUP(A1015,[1]Лист1!$A$2:$O$1343,14,0)</f>
        <v>444</v>
      </c>
      <c r="F1015" s="100">
        <f t="shared" si="308"/>
        <v>385</v>
      </c>
      <c r="G1015" s="112">
        <f t="shared" si="309"/>
        <v>461.76</v>
      </c>
      <c r="H1015" s="113"/>
      <c r="I1015" s="114">
        <f t="shared" si="302"/>
        <v>462</v>
      </c>
      <c r="J1015" s="115">
        <f t="shared" si="310"/>
        <v>4.0540540540540633</v>
      </c>
      <c r="K1015" s="97">
        <v>385</v>
      </c>
      <c r="L1015" s="98">
        <f t="shared" si="304"/>
        <v>462</v>
      </c>
      <c r="M1015" s="5">
        <f t="shared" si="306"/>
        <v>4.0540540540540633</v>
      </c>
      <c r="N1015" s="5">
        <f t="shared" si="307"/>
        <v>384.8</v>
      </c>
      <c r="S1015" s="164">
        <f t="shared" si="305"/>
        <v>0</v>
      </c>
    </row>
    <row r="1016" spans="1:19" s="4" customFormat="1" ht="31.5" x14ac:dyDescent="0.25">
      <c r="A1016" s="75">
        <v>80000710</v>
      </c>
      <c r="B1016" s="11" t="s">
        <v>744</v>
      </c>
      <c r="C1016" s="54" t="s">
        <v>981</v>
      </c>
      <c r="D1016" s="10">
        <f t="shared" si="299"/>
        <v>641.66666666666674</v>
      </c>
      <c r="E1016" s="100">
        <f>VLOOKUP(A1016,[1]Лист1!$A$2:$O$1343,14,0)</f>
        <v>770</v>
      </c>
      <c r="F1016" s="100">
        <f t="shared" si="308"/>
        <v>665</v>
      </c>
      <c r="G1016" s="112">
        <f t="shared" si="309"/>
        <v>800.80000000000007</v>
      </c>
      <c r="H1016" s="113"/>
      <c r="I1016" s="114">
        <f t="shared" si="302"/>
        <v>798</v>
      </c>
      <c r="J1016" s="115">
        <f t="shared" si="310"/>
        <v>3.6363636363636402</v>
      </c>
      <c r="K1016" s="97">
        <v>665</v>
      </c>
      <c r="L1016" s="98">
        <f t="shared" si="304"/>
        <v>798</v>
      </c>
      <c r="M1016" s="5">
        <f t="shared" si="306"/>
        <v>3.6363636363636402</v>
      </c>
      <c r="N1016" s="5">
        <f t="shared" si="307"/>
        <v>667.33333333333348</v>
      </c>
      <c r="S1016" s="164">
        <f t="shared" si="305"/>
        <v>0</v>
      </c>
    </row>
    <row r="1017" spans="1:19" s="4" customFormat="1" ht="31.5" x14ac:dyDescent="0.25">
      <c r="A1017" s="75">
        <v>80000711</v>
      </c>
      <c r="B1017" s="11" t="s">
        <v>745</v>
      </c>
      <c r="C1017" s="54" t="s">
        <v>981</v>
      </c>
      <c r="D1017" s="10">
        <f t="shared" si="299"/>
        <v>641.66666666666674</v>
      </c>
      <c r="E1017" s="100">
        <f>VLOOKUP(A1017,[1]Лист1!$A$2:$O$1343,14,0)</f>
        <v>770</v>
      </c>
      <c r="F1017" s="100">
        <f t="shared" si="308"/>
        <v>665</v>
      </c>
      <c r="G1017" s="112">
        <f t="shared" si="309"/>
        <v>800.80000000000007</v>
      </c>
      <c r="H1017" s="113"/>
      <c r="I1017" s="114">
        <f t="shared" si="302"/>
        <v>798</v>
      </c>
      <c r="J1017" s="115">
        <f t="shared" si="310"/>
        <v>3.6363636363636402</v>
      </c>
      <c r="K1017" s="97">
        <v>665</v>
      </c>
      <c r="L1017" s="98">
        <f t="shared" si="304"/>
        <v>798</v>
      </c>
      <c r="M1017" s="5">
        <f t="shared" si="306"/>
        <v>3.6363636363636402</v>
      </c>
      <c r="N1017" s="5">
        <f t="shared" si="307"/>
        <v>667.33333333333348</v>
      </c>
      <c r="S1017" s="164">
        <f t="shared" si="305"/>
        <v>0</v>
      </c>
    </row>
    <row r="1018" spans="1:19" s="4" customFormat="1" ht="31.5" x14ac:dyDescent="0.25">
      <c r="A1018" s="75">
        <v>80000712</v>
      </c>
      <c r="B1018" s="11" t="s">
        <v>746</v>
      </c>
      <c r="C1018" s="54" t="s">
        <v>981</v>
      </c>
      <c r="D1018" s="10">
        <f t="shared" si="299"/>
        <v>641.66666666666674</v>
      </c>
      <c r="E1018" s="100">
        <f>VLOOKUP(A1018,[1]Лист1!$A$2:$O$1343,14,0)</f>
        <v>770</v>
      </c>
      <c r="F1018" s="100">
        <f t="shared" si="308"/>
        <v>665</v>
      </c>
      <c r="G1018" s="112">
        <f t="shared" si="309"/>
        <v>800.80000000000007</v>
      </c>
      <c r="H1018" s="113"/>
      <c r="I1018" s="114">
        <f t="shared" si="302"/>
        <v>798</v>
      </c>
      <c r="J1018" s="115">
        <f t="shared" si="310"/>
        <v>3.6363636363636402</v>
      </c>
      <c r="K1018" s="97">
        <v>665</v>
      </c>
      <c r="L1018" s="98">
        <f t="shared" si="304"/>
        <v>798</v>
      </c>
      <c r="M1018" s="5">
        <f t="shared" si="306"/>
        <v>3.6363636363636402</v>
      </c>
      <c r="N1018" s="5">
        <f t="shared" si="307"/>
        <v>667.33333333333348</v>
      </c>
      <c r="S1018" s="164">
        <f t="shared" si="305"/>
        <v>0</v>
      </c>
    </row>
    <row r="1019" spans="1:19" s="4" customFormat="1" ht="31.5" x14ac:dyDescent="0.25">
      <c r="A1019" s="75">
        <v>80000713</v>
      </c>
      <c r="B1019" s="11" t="s">
        <v>747</v>
      </c>
      <c r="C1019" s="54" t="s">
        <v>981</v>
      </c>
      <c r="D1019" s="10">
        <f t="shared" si="299"/>
        <v>612.5</v>
      </c>
      <c r="E1019" s="100">
        <f>VLOOKUP(A1019,[1]Лист1!$A$2:$O$1343,14,0)</f>
        <v>735</v>
      </c>
      <c r="F1019" s="100">
        <f t="shared" si="308"/>
        <v>635</v>
      </c>
      <c r="G1019" s="112">
        <f t="shared" si="309"/>
        <v>764.4</v>
      </c>
      <c r="H1019" s="113"/>
      <c r="I1019" s="114">
        <f t="shared" si="302"/>
        <v>762</v>
      </c>
      <c r="J1019" s="115">
        <f t="shared" si="310"/>
        <v>3.6734693877551052</v>
      </c>
      <c r="K1019" s="97">
        <v>635</v>
      </c>
      <c r="L1019" s="98">
        <f t="shared" si="304"/>
        <v>762</v>
      </c>
      <c r="M1019" s="5">
        <f t="shared" si="306"/>
        <v>3.6734693877551052</v>
      </c>
      <c r="N1019" s="5">
        <f t="shared" si="307"/>
        <v>637</v>
      </c>
      <c r="S1019" s="164">
        <f t="shared" si="305"/>
        <v>0</v>
      </c>
    </row>
    <row r="1020" spans="1:19" s="4" customFormat="1" x14ac:dyDescent="0.25">
      <c r="A1020" s="75">
        <v>80000716</v>
      </c>
      <c r="B1020" s="11" t="s">
        <v>748</v>
      </c>
      <c r="C1020" s="54" t="s">
        <v>981</v>
      </c>
      <c r="D1020" s="10">
        <f t="shared" si="299"/>
        <v>560</v>
      </c>
      <c r="E1020" s="100">
        <f>VLOOKUP(A1020,[1]Лист1!$A$2:$O$1343,14,0)</f>
        <v>672</v>
      </c>
      <c r="F1020" s="100">
        <f t="shared" si="308"/>
        <v>580</v>
      </c>
      <c r="G1020" s="112">
        <f t="shared" si="309"/>
        <v>698.88</v>
      </c>
      <c r="H1020" s="113"/>
      <c r="I1020" s="114">
        <f t="shared" si="302"/>
        <v>696</v>
      </c>
      <c r="J1020" s="115">
        <f t="shared" si="310"/>
        <v>3.5714285714285836</v>
      </c>
      <c r="K1020" s="97">
        <v>580</v>
      </c>
      <c r="L1020" s="98">
        <f t="shared" si="304"/>
        <v>696</v>
      </c>
      <c r="M1020" s="5">
        <f t="shared" si="306"/>
        <v>3.5714285714285836</v>
      </c>
      <c r="N1020" s="5">
        <f t="shared" si="307"/>
        <v>582.4</v>
      </c>
      <c r="S1020" s="164">
        <f t="shared" si="305"/>
        <v>0</v>
      </c>
    </row>
    <row r="1021" spans="1:19" s="4" customFormat="1" ht="31.5" x14ac:dyDescent="0.25">
      <c r="A1021" s="75">
        <v>80000718</v>
      </c>
      <c r="B1021" s="11" t="s">
        <v>749</v>
      </c>
      <c r="C1021" s="54" t="s">
        <v>981</v>
      </c>
      <c r="D1021" s="10">
        <f t="shared" si="299"/>
        <v>433.33333333333337</v>
      </c>
      <c r="E1021" s="100">
        <f>VLOOKUP(A1021,[1]Лист1!$A$2:$O$1343,14,0)</f>
        <v>520</v>
      </c>
      <c r="F1021" s="100">
        <f t="shared" si="308"/>
        <v>450</v>
      </c>
      <c r="G1021" s="112">
        <f t="shared" si="309"/>
        <v>540.80000000000007</v>
      </c>
      <c r="H1021" s="113"/>
      <c r="I1021" s="114">
        <f t="shared" si="302"/>
        <v>540</v>
      </c>
      <c r="J1021" s="115">
        <f t="shared" si="310"/>
        <v>3.8461538461538538</v>
      </c>
      <c r="K1021" s="97">
        <v>450</v>
      </c>
      <c r="L1021" s="98">
        <f t="shared" si="304"/>
        <v>540</v>
      </c>
      <c r="M1021" s="5">
        <f t="shared" si="306"/>
        <v>3.8461538461538538</v>
      </c>
      <c r="N1021" s="5">
        <f t="shared" si="307"/>
        <v>450.66666666666674</v>
      </c>
      <c r="S1021" s="164">
        <f t="shared" si="305"/>
        <v>0</v>
      </c>
    </row>
    <row r="1022" spans="1:19" s="4" customFormat="1" ht="31.5" x14ac:dyDescent="0.25">
      <c r="A1022" s="75">
        <v>80000721</v>
      </c>
      <c r="B1022" s="11" t="s">
        <v>750</v>
      </c>
      <c r="C1022" s="54" t="s">
        <v>981</v>
      </c>
      <c r="D1022" s="10">
        <f t="shared" si="299"/>
        <v>410.83333333333337</v>
      </c>
      <c r="E1022" s="100">
        <f>VLOOKUP(A1022,[1]Лист1!$A$2:$O$1343,14,0)</f>
        <v>493</v>
      </c>
      <c r="F1022" s="100">
        <f t="shared" si="308"/>
        <v>425</v>
      </c>
      <c r="G1022" s="112">
        <f t="shared" si="309"/>
        <v>512.72</v>
      </c>
      <c r="H1022" s="113"/>
      <c r="I1022" s="114">
        <f t="shared" si="302"/>
        <v>510</v>
      </c>
      <c r="J1022" s="115">
        <f t="shared" si="310"/>
        <v>3.448275862068968</v>
      </c>
      <c r="K1022" s="97">
        <v>425</v>
      </c>
      <c r="L1022" s="98">
        <f t="shared" si="304"/>
        <v>510</v>
      </c>
      <c r="M1022" s="5">
        <f t="shared" si="306"/>
        <v>3.448275862068968</v>
      </c>
      <c r="N1022" s="5">
        <f t="shared" si="307"/>
        <v>427.26666666666671</v>
      </c>
      <c r="S1022" s="164">
        <f t="shared" si="305"/>
        <v>0</v>
      </c>
    </row>
    <row r="1023" spans="1:19" ht="31.5" x14ac:dyDescent="0.25">
      <c r="A1023" s="75">
        <v>80000742</v>
      </c>
      <c r="B1023" s="11" t="s">
        <v>751</v>
      </c>
      <c r="C1023" s="54" t="s">
        <v>981</v>
      </c>
      <c r="D1023" s="10">
        <f t="shared" si="299"/>
        <v>205</v>
      </c>
      <c r="E1023" s="100">
        <f>VLOOKUP(A1023,[1]Лист1!$A$2:$O$1343,14,0)</f>
        <v>246</v>
      </c>
      <c r="F1023" s="100">
        <f t="shared" si="308"/>
        <v>210</v>
      </c>
      <c r="G1023" s="112">
        <f t="shared" si="309"/>
        <v>255.84</v>
      </c>
      <c r="H1023" s="113"/>
      <c r="I1023" s="114">
        <f t="shared" si="302"/>
        <v>252</v>
      </c>
      <c r="J1023" s="115">
        <f t="shared" si="310"/>
        <v>2.4390243902439011</v>
      </c>
      <c r="K1023" s="97">
        <v>210</v>
      </c>
      <c r="L1023" s="98">
        <f t="shared" si="304"/>
        <v>252</v>
      </c>
      <c r="M1023" s="5">
        <f t="shared" si="306"/>
        <v>2.4390243902439011</v>
      </c>
      <c r="N1023" s="5">
        <f t="shared" si="307"/>
        <v>213.20000000000002</v>
      </c>
      <c r="S1023" s="164">
        <f t="shared" si="305"/>
        <v>0</v>
      </c>
    </row>
    <row r="1024" spans="1:19" s="14" customFormat="1" x14ac:dyDescent="0.25">
      <c r="A1024" s="75">
        <v>80000747</v>
      </c>
      <c r="B1024" s="11" t="s">
        <v>752</v>
      </c>
      <c r="C1024" s="54" t="s">
        <v>981</v>
      </c>
      <c r="D1024" s="10">
        <f t="shared" si="299"/>
        <v>727.5</v>
      </c>
      <c r="E1024" s="100">
        <f>VLOOKUP(A1024,[1]Лист1!$A$2:$O$1343,14,0)</f>
        <v>873</v>
      </c>
      <c r="F1024" s="100">
        <f t="shared" si="308"/>
        <v>755</v>
      </c>
      <c r="G1024" s="112">
        <f t="shared" si="309"/>
        <v>907.92000000000007</v>
      </c>
      <c r="H1024" s="113"/>
      <c r="I1024" s="114">
        <f t="shared" si="302"/>
        <v>906</v>
      </c>
      <c r="J1024" s="115">
        <f t="shared" si="310"/>
        <v>3.7800687285223518</v>
      </c>
      <c r="K1024" s="97">
        <v>755</v>
      </c>
      <c r="L1024" s="98">
        <f t="shared" si="304"/>
        <v>906</v>
      </c>
      <c r="M1024" s="5">
        <f t="shared" si="306"/>
        <v>3.7800687285223518</v>
      </c>
      <c r="N1024" s="5">
        <f t="shared" si="307"/>
        <v>756.6</v>
      </c>
      <c r="S1024" s="164">
        <f t="shared" si="305"/>
        <v>0</v>
      </c>
    </row>
    <row r="1025" spans="1:19" s="14" customFormat="1" x14ac:dyDescent="0.25">
      <c r="A1025" s="75">
        <v>80000750</v>
      </c>
      <c r="B1025" s="11" t="s">
        <v>753</v>
      </c>
      <c r="C1025" s="54" t="s">
        <v>981</v>
      </c>
      <c r="D1025" s="10">
        <f t="shared" si="299"/>
        <v>570.83333333333337</v>
      </c>
      <c r="E1025" s="100">
        <f>VLOOKUP(A1025,[1]Лист1!$A$2:$O$1343,14,0)</f>
        <v>685</v>
      </c>
      <c r="F1025" s="100">
        <f t="shared" si="308"/>
        <v>590</v>
      </c>
      <c r="G1025" s="112">
        <f t="shared" si="309"/>
        <v>712.4</v>
      </c>
      <c r="H1025" s="113"/>
      <c r="I1025" s="114">
        <f t="shared" si="302"/>
        <v>708</v>
      </c>
      <c r="J1025" s="115">
        <f t="shared" si="310"/>
        <v>3.3576642335766422</v>
      </c>
      <c r="K1025" s="97">
        <v>590</v>
      </c>
      <c r="L1025" s="98">
        <f t="shared" si="304"/>
        <v>708</v>
      </c>
      <c r="M1025" s="5">
        <f t="shared" si="306"/>
        <v>3.3576642335766422</v>
      </c>
      <c r="N1025" s="5">
        <f t="shared" si="307"/>
        <v>593.66666666666674</v>
      </c>
      <c r="S1025" s="164">
        <f t="shared" si="305"/>
        <v>0</v>
      </c>
    </row>
    <row r="1026" spans="1:19" s="14" customFormat="1" ht="31.5" x14ac:dyDescent="0.25">
      <c r="A1026" s="75">
        <v>80000752</v>
      </c>
      <c r="B1026" s="11" t="s">
        <v>754</v>
      </c>
      <c r="C1026" s="54" t="s">
        <v>981</v>
      </c>
      <c r="D1026" s="10">
        <f t="shared" si="299"/>
        <v>205</v>
      </c>
      <c r="E1026" s="100">
        <f>VLOOKUP(A1026,[1]Лист1!$A$2:$O$1343,14,0)</f>
        <v>246</v>
      </c>
      <c r="F1026" s="100">
        <f t="shared" si="308"/>
        <v>210</v>
      </c>
      <c r="G1026" s="112">
        <f t="shared" si="309"/>
        <v>255.84</v>
      </c>
      <c r="H1026" s="113"/>
      <c r="I1026" s="114">
        <f t="shared" si="302"/>
        <v>252</v>
      </c>
      <c r="J1026" s="115">
        <f t="shared" si="310"/>
        <v>2.4390243902439011</v>
      </c>
      <c r="K1026" s="97">
        <v>210</v>
      </c>
      <c r="L1026" s="98">
        <f t="shared" si="304"/>
        <v>252</v>
      </c>
      <c r="M1026" s="5">
        <f t="shared" si="306"/>
        <v>2.4390243902439011</v>
      </c>
      <c r="N1026" s="5">
        <f t="shared" si="307"/>
        <v>213.20000000000002</v>
      </c>
      <c r="S1026" s="164">
        <f t="shared" si="305"/>
        <v>0</v>
      </c>
    </row>
    <row r="1027" spans="1:19" ht="31.5" x14ac:dyDescent="0.25">
      <c r="A1027" s="77">
        <v>80000753</v>
      </c>
      <c r="B1027" s="30" t="s">
        <v>755</v>
      </c>
      <c r="C1027" s="54" t="s">
        <v>981</v>
      </c>
      <c r="D1027" s="10">
        <f t="shared" si="299"/>
        <v>555</v>
      </c>
      <c r="E1027" s="100">
        <f>VLOOKUP(A1027,[1]Лист1!$A$2:$O$1343,14,0)</f>
        <v>666</v>
      </c>
      <c r="F1027" s="100">
        <f t="shared" si="308"/>
        <v>575</v>
      </c>
      <c r="G1027" s="112">
        <f t="shared" si="309"/>
        <v>692.64</v>
      </c>
      <c r="H1027" s="113"/>
      <c r="I1027" s="114">
        <f t="shared" si="302"/>
        <v>690</v>
      </c>
      <c r="J1027" s="115">
        <f t="shared" si="310"/>
        <v>3.6036036036036165</v>
      </c>
      <c r="K1027" s="97">
        <v>575</v>
      </c>
      <c r="L1027" s="98">
        <f t="shared" si="304"/>
        <v>690</v>
      </c>
      <c r="M1027" s="5">
        <f t="shared" si="306"/>
        <v>3.6036036036036165</v>
      </c>
      <c r="N1027" s="5">
        <f t="shared" si="307"/>
        <v>577.20000000000005</v>
      </c>
      <c r="S1027" s="164">
        <f t="shared" si="305"/>
        <v>0</v>
      </c>
    </row>
    <row r="1028" spans="1:19" s="4" customFormat="1" ht="31.5" x14ac:dyDescent="0.25">
      <c r="A1028" s="77">
        <v>80000754</v>
      </c>
      <c r="B1028" s="30" t="s">
        <v>756</v>
      </c>
      <c r="C1028" s="54" t="s">
        <v>981</v>
      </c>
      <c r="D1028" s="10">
        <f t="shared" si="299"/>
        <v>241.66666666666669</v>
      </c>
      <c r="E1028" s="100">
        <f>VLOOKUP(A1028,[1]Лист1!$A$2:$O$1343,14,0)</f>
        <v>290</v>
      </c>
      <c r="F1028" s="100">
        <f t="shared" si="308"/>
        <v>250</v>
      </c>
      <c r="G1028" s="112">
        <f t="shared" si="309"/>
        <v>301.60000000000002</v>
      </c>
      <c r="H1028" s="113"/>
      <c r="I1028" s="114">
        <f t="shared" si="302"/>
        <v>300</v>
      </c>
      <c r="J1028" s="115">
        <f t="shared" si="310"/>
        <v>3.448275862068968</v>
      </c>
      <c r="K1028" s="97">
        <v>250</v>
      </c>
      <c r="L1028" s="98">
        <f t="shared" si="304"/>
        <v>300</v>
      </c>
      <c r="M1028" s="5">
        <f t="shared" si="306"/>
        <v>3.448275862068968</v>
      </c>
      <c r="N1028" s="5">
        <f t="shared" si="307"/>
        <v>251.33333333333337</v>
      </c>
      <c r="S1028" s="164">
        <f t="shared" si="305"/>
        <v>0</v>
      </c>
    </row>
    <row r="1029" spans="1:19" s="4" customFormat="1" ht="31.5" x14ac:dyDescent="0.25">
      <c r="A1029" s="77">
        <v>80000755</v>
      </c>
      <c r="B1029" s="30" t="s">
        <v>757</v>
      </c>
      <c r="C1029" s="54" t="s">
        <v>981</v>
      </c>
      <c r="D1029" s="10">
        <f t="shared" si="299"/>
        <v>224.16666666666669</v>
      </c>
      <c r="E1029" s="100">
        <f>VLOOKUP(A1029,[1]Лист1!$A$2:$O$1343,14,0)</f>
        <v>269</v>
      </c>
      <c r="F1029" s="100">
        <f t="shared" si="308"/>
        <v>230</v>
      </c>
      <c r="G1029" s="112">
        <f t="shared" si="309"/>
        <v>279.76</v>
      </c>
      <c r="H1029" s="113"/>
      <c r="I1029" s="114">
        <f t="shared" si="302"/>
        <v>276</v>
      </c>
      <c r="J1029" s="115">
        <f t="shared" si="310"/>
        <v>2.6022304832713701</v>
      </c>
      <c r="K1029" s="97">
        <v>230</v>
      </c>
      <c r="L1029" s="98">
        <f t="shared" si="304"/>
        <v>276</v>
      </c>
      <c r="M1029" s="5">
        <f t="shared" si="306"/>
        <v>2.6022304832713701</v>
      </c>
      <c r="N1029" s="5">
        <f t="shared" si="307"/>
        <v>233.13333333333335</v>
      </c>
      <c r="S1029" s="164">
        <f t="shared" si="305"/>
        <v>0</v>
      </c>
    </row>
    <row r="1030" spans="1:19" s="4" customFormat="1" x14ac:dyDescent="0.25">
      <c r="A1030" s="77">
        <v>80000758</v>
      </c>
      <c r="B1030" s="30" t="s">
        <v>758</v>
      </c>
      <c r="C1030" s="54" t="s">
        <v>981</v>
      </c>
      <c r="D1030" s="10">
        <f t="shared" si="299"/>
        <v>738.33333333333337</v>
      </c>
      <c r="E1030" s="100">
        <f>VLOOKUP(A1030,[1]Лист1!$A$2:$O$1343,14,0)</f>
        <v>886</v>
      </c>
      <c r="F1030" s="100">
        <f t="shared" si="308"/>
        <v>765</v>
      </c>
      <c r="G1030" s="112">
        <f t="shared" si="309"/>
        <v>921.44</v>
      </c>
      <c r="H1030" s="113"/>
      <c r="I1030" s="114">
        <f t="shared" si="302"/>
        <v>918</v>
      </c>
      <c r="J1030" s="115">
        <f t="shared" si="310"/>
        <v>3.6117381489841875</v>
      </c>
      <c r="K1030" s="97">
        <v>765</v>
      </c>
      <c r="L1030" s="98">
        <f t="shared" si="304"/>
        <v>918</v>
      </c>
      <c r="M1030" s="5">
        <f t="shared" si="306"/>
        <v>3.6117381489841875</v>
      </c>
      <c r="N1030" s="5">
        <f t="shared" si="307"/>
        <v>767.86666666666679</v>
      </c>
      <c r="S1030" s="164">
        <f t="shared" si="305"/>
        <v>0</v>
      </c>
    </row>
    <row r="1031" spans="1:19" s="4" customFormat="1" x14ac:dyDescent="0.25">
      <c r="A1031" s="77">
        <v>80000759</v>
      </c>
      <c r="B1031" s="30" t="s">
        <v>759</v>
      </c>
      <c r="C1031" s="54" t="s">
        <v>981</v>
      </c>
      <c r="D1031" s="10">
        <f t="shared" si="299"/>
        <v>738.33333333333337</v>
      </c>
      <c r="E1031" s="100">
        <f>VLOOKUP(A1031,[1]Лист1!$A$2:$O$1343,14,0)</f>
        <v>886</v>
      </c>
      <c r="F1031" s="100">
        <f t="shared" si="308"/>
        <v>765</v>
      </c>
      <c r="G1031" s="112">
        <f t="shared" si="309"/>
        <v>921.44</v>
      </c>
      <c r="H1031" s="113"/>
      <c r="I1031" s="114">
        <f t="shared" si="302"/>
        <v>918</v>
      </c>
      <c r="J1031" s="115">
        <f t="shared" si="310"/>
        <v>3.6117381489841875</v>
      </c>
      <c r="K1031" s="97">
        <v>765</v>
      </c>
      <c r="L1031" s="98">
        <f t="shared" si="304"/>
        <v>918</v>
      </c>
      <c r="M1031" s="5">
        <f t="shared" si="306"/>
        <v>3.6117381489841875</v>
      </c>
      <c r="N1031" s="5">
        <f t="shared" si="307"/>
        <v>767.86666666666679</v>
      </c>
      <c r="S1031" s="164">
        <f t="shared" si="305"/>
        <v>0</v>
      </c>
    </row>
    <row r="1032" spans="1:19" s="4" customFormat="1" x14ac:dyDescent="0.25">
      <c r="A1032" s="77">
        <v>80000760</v>
      </c>
      <c r="B1032" s="30" t="s">
        <v>760</v>
      </c>
      <c r="C1032" s="54" t="s">
        <v>981</v>
      </c>
      <c r="D1032" s="10">
        <f t="shared" si="299"/>
        <v>877.5</v>
      </c>
      <c r="E1032" s="100">
        <f>VLOOKUP(A1032,[1]Лист1!$A$2:$O$1343,14,0)</f>
        <v>1053</v>
      </c>
      <c r="F1032" s="100">
        <f t="shared" si="308"/>
        <v>910</v>
      </c>
      <c r="G1032" s="112">
        <f t="shared" si="309"/>
        <v>1095.1200000000001</v>
      </c>
      <c r="H1032" s="113"/>
      <c r="I1032" s="114">
        <f t="shared" si="302"/>
        <v>1092</v>
      </c>
      <c r="J1032" s="115">
        <f t="shared" si="310"/>
        <v>3.7037037037036953</v>
      </c>
      <c r="K1032" s="97">
        <v>910</v>
      </c>
      <c r="L1032" s="98">
        <f t="shared" si="304"/>
        <v>1092</v>
      </c>
      <c r="M1032" s="5">
        <f t="shared" si="306"/>
        <v>3.7037037037036953</v>
      </c>
      <c r="N1032" s="5">
        <f t="shared" si="307"/>
        <v>912.6</v>
      </c>
      <c r="S1032" s="164">
        <f t="shared" si="305"/>
        <v>0</v>
      </c>
    </row>
    <row r="1033" spans="1:19" s="4" customFormat="1" x14ac:dyDescent="0.25">
      <c r="A1033" s="77">
        <v>80000761</v>
      </c>
      <c r="B1033" s="30" t="s">
        <v>761</v>
      </c>
      <c r="C1033" s="54" t="s">
        <v>981</v>
      </c>
      <c r="D1033" s="10">
        <f t="shared" si="299"/>
        <v>740</v>
      </c>
      <c r="E1033" s="100">
        <f>VLOOKUP(A1033,[1]Лист1!$A$2:$O$1343,14,0)</f>
        <v>888</v>
      </c>
      <c r="F1033" s="100">
        <f t="shared" si="308"/>
        <v>770</v>
      </c>
      <c r="G1033" s="112">
        <f t="shared" si="309"/>
        <v>923.52</v>
      </c>
      <c r="H1033" s="113"/>
      <c r="I1033" s="114">
        <f t="shared" si="302"/>
        <v>924</v>
      </c>
      <c r="J1033" s="115">
        <f t="shared" si="310"/>
        <v>4.0540540540540633</v>
      </c>
      <c r="K1033" s="97">
        <v>770</v>
      </c>
      <c r="L1033" s="98">
        <f t="shared" si="304"/>
        <v>924</v>
      </c>
      <c r="M1033" s="5">
        <f t="shared" si="306"/>
        <v>4.0540540540540633</v>
      </c>
      <c r="N1033" s="5">
        <f t="shared" si="307"/>
        <v>769.6</v>
      </c>
      <c r="S1033" s="164">
        <f t="shared" si="305"/>
        <v>0</v>
      </c>
    </row>
    <row r="1034" spans="1:19" s="4" customFormat="1" ht="31.5" x14ac:dyDescent="0.25">
      <c r="A1034" s="77">
        <v>80000762</v>
      </c>
      <c r="B1034" s="30" t="s">
        <v>762</v>
      </c>
      <c r="C1034" s="54" t="s">
        <v>981</v>
      </c>
      <c r="D1034" s="10">
        <f t="shared" si="299"/>
        <v>251.66666666666669</v>
      </c>
      <c r="E1034" s="100">
        <f>VLOOKUP(A1034,[1]Лист1!$A$2:$O$1343,14,0)</f>
        <v>302</v>
      </c>
      <c r="F1034" s="100">
        <f t="shared" si="308"/>
        <v>260</v>
      </c>
      <c r="G1034" s="112">
        <f t="shared" si="309"/>
        <v>314.08</v>
      </c>
      <c r="H1034" s="113"/>
      <c r="I1034" s="114">
        <f t="shared" si="302"/>
        <v>312</v>
      </c>
      <c r="J1034" s="115">
        <f t="shared" si="310"/>
        <v>3.3112582781456865</v>
      </c>
      <c r="K1034" s="97">
        <v>260</v>
      </c>
      <c r="L1034" s="98">
        <f t="shared" si="304"/>
        <v>312</v>
      </c>
      <c r="M1034" s="5">
        <f t="shared" si="306"/>
        <v>3.3112582781456865</v>
      </c>
      <c r="N1034" s="5">
        <f t="shared" si="307"/>
        <v>261.73333333333335</v>
      </c>
      <c r="S1034" s="164">
        <f t="shared" si="305"/>
        <v>0</v>
      </c>
    </row>
    <row r="1035" spans="1:19" s="4" customFormat="1" ht="31.5" x14ac:dyDescent="0.25">
      <c r="A1035" s="77">
        <v>80000763</v>
      </c>
      <c r="B1035" s="30" t="s">
        <v>763</v>
      </c>
      <c r="C1035" s="54" t="s">
        <v>981</v>
      </c>
      <c r="D1035" s="10">
        <f t="shared" si="299"/>
        <v>232.5</v>
      </c>
      <c r="E1035" s="100">
        <f>VLOOKUP(A1035,[1]Лист1!$A$2:$O$1343,14,0)</f>
        <v>279</v>
      </c>
      <c r="F1035" s="100">
        <f t="shared" si="308"/>
        <v>240</v>
      </c>
      <c r="G1035" s="112">
        <f t="shared" si="309"/>
        <v>290.16000000000003</v>
      </c>
      <c r="H1035" s="113"/>
      <c r="I1035" s="114">
        <f t="shared" si="302"/>
        <v>288</v>
      </c>
      <c r="J1035" s="115">
        <f t="shared" si="310"/>
        <v>3.2258064516128968</v>
      </c>
      <c r="K1035" s="97">
        <v>240</v>
      </c>
      <c r="L1035" s="98">
        <f t="shared" si="304"/>
        <v>288</v>
      </c>
      <c r="M1035" s="5">
        <f t="shared" si="306"/>
        <v>3.2258064516128968</v>
      </c>
      <c r="N1035" s="5">
        <f t="shared" si="307"/>
        <v>241.8</v>
      </c>
      <c r="S1035" s="164">
        <f t="shared" si="305"/>
        <v>0</v>
      </c>
    </row>
    <row r="1036" spans="1:19" s="4" customFormat="1" x14ac:dyDescent="0.25">
      <c r="A1036" s="77">
        <v>80000764</v>
      </c>
      <c r="B1036" s="30" t="s">
        <v>764</v>
      </c>
      <c r="C1036" s="54" t="s">
        <v>981</v>
      </c>
      <c r="D1036" s="10">
        <f t="shared" si="299"/>
        <v>620</v>
      </c>
      <c r="E1036" s="100">
        <f>VLOOKUP(A1036,[1]Лист1!$A$2:$O$1343,14,0)</f>
        <v>744</v>
      </c>
      <c r="F1036" s="100">
        <f t="shared" si="308"/>
        <v>645</v>
      </c>
      <c r="G1036" s="112">
        <f t="shared" si="309"/>
        <v>773.76</v>
      </c>
      <c r="H1036" s="113"/>
      <c r="I1036" s="114">
        <f t="shared" si="302"/>
        <v>774</v>
      </c>
      <c r="J1036" s="115">
        <f t="shared" si="310"/>
        <v>4.0322580645161281</v>
      </c>
      <c r="K1036" s="97">
        <v>645</v>
      </c>
      <c r="L1036" s="98">
        <f t="shared" si="304"/>
        <v>774</v>
      </c>
      <c r="M1036" s="5">
        <f t="shared" si="306"/>
        <v>4.0322580645161281</v>
      </c>
      <c r="N1036" s="5">
        <f t="shared" si="307"/>
        <v>644.80000000000007</v>
      </c>
      <c r="S1036" s="164">
        <f t="shared" si="305"/>
        <v>0</v>
      </c>
    </row>
    <row r="1037" spans="1:19" s="4" customFormat="1" ht="31.5" x14ac:dyDescent="0.25">
      <c r="A1037" s="77">
        <v>80001022</v>
      </c>
      <c r="B1037" s="30" t="s">
        <v>765</v>
      </c>
      <c r="C1037" s="54" t="s">
        <v>981</v>
      </c>
      <c r="D1037" s="10">
        <f t="shared" si="299"/>
        <v>970</v>
      </c>
      <c r="E1037" s="100">
        <f>VLOOKUP(A1037,[1]Лист1!$A$2:$O$1343,14,0)</f>
        <v>1164</v>
      </c>
      <c r="F1037" s="100">
        <f t="shared" si="308"/>
        <v>1005</v>
      </c>
      <c r="G1037" s="112">
        <f t="shared" si="309"/>
        <v>1210.56</v>
      </c>
      <c r="H1037" s="113"/>
      <c r="I1037" s="114">
        <f t="shared" si="302"/>
        <v>1206</v>
      </c>
      <c r="J1037" s="115">
        <f t="shared" si="310"/>
        <v>3.6082474226804209</v>
      </c>
      <c r="K1037" s="97">
        <v>1005</v>
      </c>
      <c r="L1037" s="98">
        <f t="shared" si="304"/>
        <v>1206</v>
      </c>
      <c r="M1037" s="5">
        <f t="shared" si="306"/>
        <v>3.6082474226804209</v>
      </c>
      <c r="N1037" s="5">
        <f t="shared" si="307"/>
        <v>1008.8000000000001</v>
      </c>
      <c r="S1037" s="164">
        <f t="shared" si="305"/>
        <v>0</v>
      </c>
    </row>
    <row r="1038" spans="1:19" s="4" customFormat="1" ht="31.5" x14ac:dyDescent="0.25">
      <c r="A1038" s="77">
        <v>80001023</v>
      </c>
      <c r="B1038" s="30" t="s">
        <v>766</v>
      </c>
      <c r="C1038" s="54" t="s">
        <v>981</v>
      </c>
      <c r="D1038" s="10">
        <f t="shared" si="299"/>
        <v>902.5</v>
      </c>
      <c r="E1038" s="100">
        <f>VLOOKUP(A1038,[1]Лист1!$A$2:$O$1343,14,0)</f>
        <v>1083</v>
      </c>
      <c r="F1038" s="100">
        <f t="shared" si="308"/>
        <v>935</v>
      </c>
      <c r="G1038" s="112">
        <f t="shared" si="309"/>
        <v>1126.32</v>
      </c>
      <c r="H1038" s="113"/>
      <c r="I1038" s="114">
        <f t="shared" si="302"/>
        <v>1122</v>
      </c>
      <c r="J1038" s="115">
        <f t="shared" si="310"/>
        <v>3.6011080332410046</v>
      </c>
      <c r="K1038" s="97">
        <v>935</v>
      </c>
      <c r="L1038" s="98">
        <f t="shared" si="304"/>
        <v>1122</v>
      </c>
      <c r="M1038" s="5">
        <f t="shared" si="306"/>
        <v>3.6011080332410046</v>
      </c>
      <c r="N1038" s="5">
        <f t="shared" si="307"/>
        <v>938.6</v>
      </c>
      <c r="S1038" s="164">
        <f t="shared" si="305"/>
        <v>0</v>
      </c>
    </row>
    <row r="1039" spans="1:19" s="4" customFormat="1" ht="31.5" x14ac:dyDescent="0.25">
      <c r="A1039" s="77">
        <v>80001024</v>
      </c>
      <c r="B1039" s="30" t="s">
        <v>767</v>
      </c>
      <c r="C1039" s="54" t="s">
        <v>981</v>
      </c>
      <c r="D1039" s="10">
        <f t="shared" si="299"/>
        <v>902.5</v>
      </c>
      <c r="E1039" s="100">
        <f>VLOOKUP(A1039,[1]Лист1!$A$2:$O$1343,14,0)</f>
        <v>1083</v>
      </c>
      <c r="F1039" s="100">
        <f t="shared" si="308"/>
        <v>935</v>
      </c>
      <c r="G1039" s="112">
        <f t="shared" si="309"/>
        <v>1126.32</v>
      </c>
      <c r="H1039" s="113"/>
      <c r="I1039" s="114">
        <f t="shared" si="302"/>
        <v>1122</v>
      </c>
      <c r="J1039" s="115">
        <f t="shared" si="310"/>
        <v>3.6011080332410046</v>
      </c>
      <c r="K1039" s="97">
        <v>935</v>
      </c>
      <c r="L1039" s="98">
        <f t="shared" si="304"/>
        <v>1122</v>
      </c>
      <c r="M1039" s="5">
        <f t="shared" si="306"/>
        <v>3.6011080332410046</v>
      </c>
      <c r="N1039" s="5">
        <f t="shared" si="307"/>
        <v>938.6</v>
      </c>
      <c r="S1039" s="164">
        <f t="shared" si="305"/>
        <v>0</v>
      </c>
    </row>
    <row r="1040" spans="1:19" ht="31.5" x14ac:dyDescent="0.25">
      <c r="A1040" s="77">
        <v>80001026</v>
      </c>
      <c r="B1040" s="11" t="s">
        <v>768</v>
      </c>
      <c r="C1040" s="54" t="s">
        <v>981</v>
      </c>
      <c r="D1040" s="10">
        <f t="shared" si="299"/>
        <v>311.66666666666669</v>
      </c>
      <c r="E1040" s="100">
        <f>VLOOKUP(A1040,[1]Лист1!$A$2:$O$1343,14,0)</f>
        <v>374</v>
      </c>
      <c r="F1040" s="100">
        <f t="shared" si="308"/>
        <v>325</v>
      </c>
      <c r="G1040" s="112">
        <f t="shared" si="309"/>
        <v>388.96000000000004</v>
      </c>
      <c r="H1040" s="113"/>
      <c r="I1040" s="114">
        <f t="shared" si="302"/>
        <v>390</v>
      </c>
      <c r="J1040" s="115">
        <f t="shared" si="310"/>
        <v>4.2780748663101491</v>
      </c>
      <c r="K1040" s="97">
        <v>325</v>
      </c>
      <c r="L1040" s="98">
        <f t="shared" si="304"/>
        <v>390</v>
      </c>
      <c r="M1040" s="5">
        <f t="shared" si="306"/>
        <v>4.2780748663101491</v>
      </c>
      <c r="N1040" s="5">
        <f t="shared" si="307"/>
        <v>324.13333333333338</v>
      </c>
      <c r="S1040" s="164">
        <f t="shared" si="305"/>
        <v>0</v>
      </c>
    </row>
    <row r="1041" spans="1:19" ht="47.25" x14ac:dyDescent="0.25">
      <c r="A1041" s="75">
        <v>80001035</v>
      </c>
      <c r="B1041" s="11" t="s">
        <v>769</v>
      </c>
      <c r="C1041" s="54" t="s">
        <v>981</v>
      </c>
      <c r="D1041" s="10">
        <f t="shared" ref="D1041:D1083" si="311">E1041/1.2</f>
        <v>972.5</v>
      </c>
      <c r="E1041" s="100">
        <f>VLOOKUP(A1041,[1]Лист1!$A$2:$O$1343,14,0)</f>
        <v>1167</v>
      </c>
      <c r="F1041" s="100">
        <f t="shared" ref="F1041:F1052" si="312">K1041</f>
        <v>1010</v>
      </c>
      <c r="G1041" s="112">
        <f t="shared" ref="G1041:G1072" si="313">E1041*$H$11</f>
        <v>1213.68</v>
      </c>
      <c r="H1041" s="113"/>
      <c r="I1041" s="114">
        <f t="shared" ref="I1041:I1083" si="314">F1041*1.2</f>
        <v>1212</v>
      </c>
      <c r="J1041" s="115">
        <f t="shared" ref="J1041:J1072" si="315">I1041/E1041*100-100</f>
        <v>3.8560411311053997</v>
      </c>
      <c r="K1041" s="97">
        <v>1010</v>
      </c>
      <c r="L1041" s="98">
        <f t="shared" si="304"/>
        <v>1212</v>
      </c>
      <c r="M1041" s="5">
        <f t="shared" si="306"/>
        <v>3.8560411311053997</v>
      </c>
      <c r="N1041" s="5">
        <f t="shared" si="307"/>
        <v>1011.4000000000001</v>
      </c>
      <c r="S1041" s="164">
        <f t="shared" si="305"/>
        <v>0</v>
      </c>
    </row>
    <row r="1042" spans="1:19" x14ac:dyDescent="0.25">
      <c r="A1042" s="75">
        <v>80001036</v>
      </c>
      <c r="B1042" s="11" t="s">
        <v>770</v>
      </c>
      <c r="C1042" s="54" t="s">
        <v>981</v>
      </c>
      <c r="D1042" s="10">
        <f t="shared" si="311"/>
        <v>572.5</v>
      </c>
      <c r="E1042" s="100">
        <f>VLOOKUP(A1042,[1]Лист1!$A$2:$O$1343,14,0)</f>
        <v>687</v>
      </c>
      <c r="F1042" s="100">
        <f t="shared" si="312"/>
        <v>595</v>
      </c>
      <c r="G1042" s="112">
        <f t="shared" si="313"/>
        <v>714.48</v>
      </c>
      <c r="H1042" s="113"/>
      <c r="I1042" s="114">
        <f t="shared" si="314"/>
        <v>714</v>
      </c>
      <c r="J1042" s="115">
        <f t="shared" si="315"/>
        <v>3.9301310043668138</v>
      </c>
      <c r="K1042" s="97">
        <v>595</v>
      </c>
      <c r="L1042" s="98">
        <f t="shared" si="304"/>
        <v>714</v>
      </c>
      <c r="M1042" s="5">
        <f t="shared" si="306"/>
        <v>3.9301310043668138</v>
      </c>
      <c r="N1042" s="5">
        <f t="shared" si="307"/>
        <v>595.4</v>
      </c>
      <c r="S1042" s="164">
        <f t="shared" si="305"/>
        <v>0</v>
      </c>
    </row>
    <row r="1043" spans="1:19" ht="31.5" x14ac:dyDescent="0.25">
      <c r="A1043" s="77">
        <v>80001037</v>
      </c>
      <c r="B1043" s="11" t="s">
        <v>771</v>
      </c>
      <c r="C1043" s="54" t="s">
        <v>981</v>
      </c>
      <c r="D1043" s="10">
        <f t="shared" si="311"/>
        <v>275</v>
      </c>
      <c r="E1043" s="100">
        <f>VLOOKUP(A1043,[1]Лист1!$A$2:$O$1343,14,0)</f>
        <v>330</v>
      </c>
      <c r="F1043" s="100">
        <f t="shared" si="312"/>
        <v>285</v>
      </c>
      <c r="G1043" s="112">
        <f t="shared" si="313"/>
        <v>343.2</v>
      </c>
      <c r="H1043" s="113"/>
      <c r="I1043" s="114">
        <f t="shared" si="314"/>
        <v>342</v>
      </c>
      <c r="J1043" s="115">
        <f t="shared" si="315"/>
        <v>3.6363636363636402</v>
      </c>
      <c r="K1043" s="97">
        <v>285</v>
      </c>
      <c r="L1043" s="98">
        <f t="shared" si="304"/>
        <v>342</v>
      </c>
      <c r="M1043" s="5">
        <f t="shared" si="306"/>
        <v>3.6363636363636402</v>
      </c>
      <c r="N1043" s="5">
        <f t="shared" si="307"/>
        <v>286</v>
      </c>
      <c r="S1043" s="164">
        <f t="shared" si="305"/>
        <v>0</v>
      </c>
    </row>
    <row r="1044" spans="1:19" ht="47.25" x14ac:dyDescent="0.25">
      <c r="A1044" s="78">
        <v>80001301</v>
      </c>
      <c r="B1044" s="11" t="s">
        <v>772</v>
      </c>
      <c r="C1044" s="54" t="s">
        <v>981</v>
      </c>
      <c r="D1044" s="10">
        <f t="shared" si="311"/>
        <v>1501.6666666666667</v>
      </c>
      <c r="E1044" s="100">
        <f>VLOOKUP(A1044,[1]Лист1!$A$2:$O$1343,14,0)</f>
        <v>1802</v>
      </c>
      <c r="F1044" s="100">
        <f t="shared" si="312"/>
        <v>1560</v>
      </c>
      <c r="G1044" s="112">
        <f t="shared" si="313"/>
        <v>1874.0800000000002</v>
      </c>
      <c r="H1044" s="113"/>
      <c r="I1044" s="114">
        <f t="shared" si="314"/>
        <v>1872</v>
      </c>
      <c r="J1044" s="115">
        <f t="shared" si="315"/>
        <v>3.8845726970033354</v>
      </c>
      <c r="K1044" s="97">
        <v>1560</v>
      </c>
      <c r="L1044" s="98">
        <f t="shared" si="304"/>
        <v>1872</v>
      </c>
      <c r="M1044" s="5">
        <f t="shared" si="306"/>
        <v>3.8845726970033354</v>
      </c>
      <c r="N1044" s="5">
        <f t="shared" si="307"/>
        <v>1561.7333333333336</v>
      </c>
      <c r="S1044" s="164">
        <f t="shared" si="305"/>
        <v>0</v>
      </c>
    </row>
    <row r="1045" spans="1:19" x14ac:dyDescent="0.25">
      <c r="A1045" s="77">
        <v>80000695</v>
      </c>
      <c r="B1045" s="30" t="s">
        <v>773</v>
      </c>
      <c r="C1045" s="54" t="s">
        <v>981</v>
      </c>
      <c r="D1045" s="10">
        <f t="shared" si="311"/>
        <v>150</v>
      </c>
      <c r="E1045" s="100">
        <f>VLOOKUP(A1045,[1]Лист1!$A$2:$O$1343,14,0)</f>
        <v>180</v>
      </c>
      <c r="F1045" s="100">
        <f t="shared" si="312"/>
        <v>155</v>
      </c>
      <c r="G1045" s="112">
        <f t="shared" si="313"/>
        <v>187.20000000000002</v>
      </c>
      <c r="H1045" s="113"/>
      <c r="I1045" s="114">
        <f t="shared" si="314"/>
        <v>186</v>
      </c>
      <c r="J1045" s="115">
        <f t="shared" si="315"/>
        <v>3.3333333333333428</v>
      </c>
      <c r="K1045" s="97">
        <v>155</v>
      </c>
      <c r="L1045" s="98">
        <f t="shared" ref="L1045:L1111" si="316">K1045*1.2</f>
        <v>186</v>
      </c>
      <c r="M1045" s="5">
        <f t="shared" si="306"/>
        <v>3.3333333333333428</v>
      </c>
      <c r="N1045" s="5">
        <f t="shared" si="307"/>
        <v>156</v>
      </c>
      <c r="S1045" s="164">
        <f t="shared" si="305"/>
        <v>0</v>
      </c>
    </row>
    <row r="1046" spans="1:19" ht="31.5" x14ac:dyDescent="0.25">
      <c r="A1046" s="77">
        <v>80000704</v>
      </c>
      <c r="B1046" s="30" t="s">
        <v>774</v>
      </c>
      <c r="C1046" s="54" t="s">
        <v>981</v>
      </c>
      <c r="D1046" s="10">
        <f t="shared" si="311"/>
        <v>657.5</v>
      </c>
      <c r="E1046" s="100">
        <f>VLOOKUP(A1046,[1]Лист1!$A$2:$O$1343,14,0)</f>
        <v>789</v>
      </c>
      <c r="F1046" s="100">
        <f t="shared" si="312"/>
        <v>680</v>
      </c>
      <c r="G1046" s="112">
        <f t="shared" si="313"/>
        <v>820.56000000000006</v>
      </c>
      <c r="H1046" s="113"/>
      <c r="I1046" s="114">
        <f t="shared" si="314"/>
        <v>816</v>
      </c>
      <c r="J1046" s="115">
        <f t="shared" si="315"/>
        <v>3.4220532319391594</v>
      </c>
      <c r="K1046" s="97">
        <v>680</v>
      </c>
      <c r="L1046" s="98">
        <f t="shared" si="316"/>
        <v>816</v>
      </c>
      <c r="M1046" s="5">
        <f t="shared" si="306"/>
        <v>3.4220532319391594</v>
      </c>
      <c r="N1046" s="5">
        <f t="shared" si="307"/>
        <v>683.80000000000007</v>
      </c>
      <c r="S1046" s="164">
        <f t="shared" ref="S1046:S1109" si="317">(ROUND(F1046,2)*1.2)-ROUND(I1046,2)</f>
        <v>0</v>
      </c>
    </row>
    <row r="1047" spans="1:19" ht="63" x14ac:dyDescent="0.25">
      <c r="A1047" s="77">
        <v>80001302</v>
      </c>
      <c r="B1047" s="11" t="s">
        <v>775</v>
      </c>
      <c r="C1047" s="54" t="s">
        <v>981</v>
      </c>
      <c r="D1047" s="10">
        <f t="shared" si="311"/>
        <v>2754.166666666667</v>
      </c>
      <c r="E1047" s="100">
        <f>VLOOKUP(A1047,[1]Лист1!$A$2:$O$1343,14,0)</f>
        <v>3305</v>
      </c>
      <c r="F1047" s="100">
        <f t="shared" si="312"/>
        <v>2860</v>
      </c>
      <c r="G1047" s="112">
        <f t="shared" si="313"/>
        <v>3437.2000000000003</v>
      </c>
      <c r="H1047" s="113"/>
      <c r="I1047" s="114">
        <f t="shared" si="314"/>
        <v>3432</v>
      </c>
      <c r="J1047" s="115">
        <f t="shared" si="315"/>
        <v>3.8426626323751805</v>
      </c>
      <c r="K1047" s="97">
        <v>2860</v>
      </c>
      <c r="L1047" s="98">
        <f t="shared" si="316"/>
        <v>3432</v>
      </c>
      <c r="M1047" s="5">
        <f t="shared" si="306"/>
        <v>3.8426626323751805</v>
      </c>
      <c r="N1047" s="5">
        <f t="shared" si="307"/>
        <v>2864.3333333333339</v>
      </c>
      <c r="S1047" s="164">
        <f t="shared" si="317"/>
        <v>0</v>
      </c>
    </row>
    <row r="1048" spans="1:19" ht="31.5" x14ac:dyDescent="0.25">
      <c r="A1048" s="77">
        <v>80001303</v>
      </c>
      <c r="B1048" s="11" t="s">
        <v>776</v>
      </c>
      <c r="C1048" s="54" t="s">
        <v>981</v>
      </c>
      <c r="D1048" s="10">
        <f t="shared" si="311"/>
        <v>565.83333333333337</v>
      </c>
      <c r="E1048" s="100">
        <f>VLOOKUP(A1048,[1]Лист1!$A$2:$O$1343,14,0)</f>
        <v>679</v>
      </c>
      <c r="F1048" s="100">
        <f t="shared" si="312"/>
        <v>585</v>
      </c>
      <c r="G1048" s="112">
        <f t="shared" si="313"/>
        <v>706.16</v>
      </c>
      <c r="H1048" s="113"/>
      <c r="I1048" s="114">
        <f t="shared" si="314"/>
        <v>702</v>
      </c>
      <c r="J1048" s="115">
        <f t="shared" si="315"/>
        <v>3.3873343151693831</v>
      </c>
      <c r="K1048" s="97">
        <v>585</v>
      </c>
      <c r="L1048" s="98">
        <f t="shared" si="316"/>
        <v>702</v>
      </c>
      <c r="M1048" s="5">
        <f t="shared" si="306"/>
        <v>3.3873343151693831</v>
      </c>
      <c r="N1048" s="5">
        <f t="shared" si="307"/>
        <v>588.4666666666667</v>
      </c>
      <c r="S1048" s="164">
        <f t="shared" si="317"/>
        <v>0</v>
      </c>
    </row>
    <row r="1049" spans="1:19" ht="31.5" x14ac:dyDescent="0.25">
      <c r="A1049" s="77">
        <v>80001304</v>
      </c>
      <c r="B1049" s="9" t="s">
        <v>1089</v>
      </c>
      <c r="C1049" s="54" t="s">
        <v>981</v>
      </c>
      <c r="D1049" s="10">
        <f t="shared" si="311"/>
        <v>220.83333333333334</v>
      </c>
      <c r="E1049" s="100">
        <f>VLOOKUP(A1049,[1]Лист1!$A$2:$O$1343,14,0)</f>
        <v>265</v>
      </c>
      <c r="F1049" s="100">
        <f t="shared" si="312"/>
        <v>230</v>
      </c>
      <c r="G1049" s="112">
        <f t="shared" si="313"/>
        <v>275.60000000000002</v>
      </c>
      <c r="H1049" s="113"/>
      <c r="I1049" s="114">
        <f t="shared" si="314"/>
        <v>276</v>
      </c>
      <c r="J1049" s="115">
        <f t="shared" si="315"/>
        <v>4.1509433962264097</v>
      </c>
      <c r="K1049" s="97">
        <v>230</v>
      </c>
      <c r="L1049" s="98">
        <f t="shared" si="316"/>
        <v>276</v>
      </c>
      <c r="M1049" s="5">
        <f t="shared" si="306"/>
        <v>4.1509433962264097</v>
      </c>
      <c r="N1049" s="5">
        <f t="shared" si="307"/>
        <v>229.66666666666669</v>
      </c>
      <c r="S1049" s="164">
        <f t="shared" si="317"/>
        <v>0</v>
      </c>
    </row>
    <row r="1050" spans="1:19" ht="31.5" x14ac:dyDescent="0.25">
      <c r="A1050" s="77">
        <v>80001305</v>
      </c>
      <c r="B1050" s="38" t="s">
        <v>777</v>
      </c>
      <c r="C1050" s="54" t="s">
        <v>981</v>
      </c>
      <c r="D1050" s="10">
        <f t="shared" si="311"/>
        <v>148.33333333333334</v>
      </c>
      <c r="E1050" s="100">
        <f>VLOOKUP(A1050,[1]Лист1!$A$2:$O$1343,14,0)</f>
        <v>178</v>
      </c>
      <c r="F1050" s="100">
        <f t="shared" si="312"/>
        <v>155</v>
      </c>
      <c r="G1050" s="112">
        <f t="shared" si="313"/>
        <v>185.12</v>
      </c>
      <c r="H1050" s="113"/>
      <c r="I1050" s="114">
        <f t="shared" si="314"/>
        <v>186</v>
      </c>
      <c r="J1050" s="115">
        <f t="shared" si="315"/>
        <v>4.4943820224719246</v>
      </c>
      <c r="K1050" s="97">
        <v>155</v>
      </c>
      <c r="L1050" s="98">
        <f t="shared" si="316"/>
        <v>186</v>
      </c>
      <c r="M1050" s="5">
        <f t="shared" si="306"/>
        <v>4.4943820224719246</v>
      </c>
      <c r="N1050" s="5">
        <f t="shared" si="307"/>
        <v>154.26666666666668</v>
      </c>
      <c r="S1050" s="164">
        <f t="shared" si="317"/>
        <v>0</v>
      </c>
    </row>
    <row r="1051" spans="1:19" x14ac:dyDescent="0.25">
      <c r="A1051" s="77">
        <v>80001306</v>
      </c>
      <c r="B1051" s="38" t="s">
        <v>778</v>
      </c>
      <c r="C1051" s="54" t="s">
        <v>981</v>
      </c>
      <c r="D1051" s="10">
        <f t="shared" si="311"/>
        <v>148.33333333333334</v>
      </c>
      <c r="E1051" s="100">
        <f>VLOOKUP(A1051,[1]Лист1!$A$2:$O$1343,14,0)</f>
        <v>178</v>
      </c>
      <c r="F1051" s="100">
        <f t="shared" si="312"/>
        <v>155</v>
      </c>
      <c r="G1051" s="112">
        <f t="shared" si="313"/>
        <v>185.12</v>
      </c>
      <c r="H1051" s="113"/>
      <c r="I1051" s="114">
        <f t="shared" si="314"/>
        <v>186</v>
      </c>
      <c r="J1051" s="115">
        <f t="shared" si="315"/>
        <v>4.4943820224719246</v>
      </c>
      <c r="K1051" s="97">
        <v>155</v>
      </c>
      <c r="L1051" s="98">
        <f t="shared" si="316"/>
        <v>186</v>
      </c>
      <c r="M1051" s="5">
        <f t="shared" si="306"/>
        <v>4.4943820224719246</v>
      </c>
      <c r="N1051" s="5">
        <f t="shared" si="307"/>
        <v>154.26666666666668</v>
      </c>
      <c r="S1051" s="164">
        <f t="shared" si="317"/>
        <v>0</v>
      </c>
    </row>
    <row r="1052" spans="1:19" ht="31.5" x14ac:dyDescent="0.25">
      <c r="A1052" s="77">
        <v>80001307</v>
      </c>
      <c r="B1052" s="38" t="s">
        <v>779</v>
      </c>
      <c r="C1052" s="54" t="s">
        <v>981</v>
      </c>
      <c r="D1052" s="10">
        <f t="shared" si="311"/>
        <v>175</v>
      </c>
      <c r="E1052" s="100">
        <f>VLOOKUP(A1052,[1]Лист1!$A$2:$O$1343,14,0)</f>
        <v>210</v>
      </c>
      <c r="F1052" s="100">
        <f t="shared" si="312"/>
        <v>180</v>
      </c>
      <c r="G1052" s="112">
        <f t="shared" si="313"/>
        <v>218.4</v>
      </c>
      <c r="H1052" s="113"/>
      <c r="I1052" s="114">
        <f t="shared" si="314"/>
        <v>216</v>
      </c>
      <c r="J1052" s="115">
        <f t="shared" si="315"/>
        <v>2.857142857142847</v>
      </c>
      <c r="K1052" s="97">
        <v>180</v>
      </c>
      <c r="L1052" s="98">
        <f t="shared" si="316"/>
        <v>216</v>
      </c>
      <c r="M1052" s="5">
        <f t="shared" ref="M1052:M1083" si="318">L1052/E1052*100-100</f>
        <v>2.857142857142847</v>
      </c>
      <c r="N1052" s="5">
        <f t="shared" ref="N1052:N1083" si="319">D1052*1.04</f>
        <v>182</v>
      </c>
      <c r="S1052" s="164">
        <f t="shared" si="317"/>
        <v>0</v>
      </c>
    </row>
    <row r="1053" spans="1:19" x14ac:dyDescent="0.25">
      <c r="A1053" s="77">
        <v>80001308</v>
      </c>
      <c r="B1053" s="38" t="s">
        <v>780</v>
      </c>
      <c r="C1053" s="54" t="s">
        <v>981</v>
      </c>
      <c r="D1053" s="10">
        <f t="shared" si="311"/>
        <v>114.16666666666667</v>
      </c>
      <c r="E1053" s="100">
        <f>VLOOKUP(A1053,[1]Лист1!$A$2:$O$1343,14,0)</f>
        <v>137</v>
      </c>
      <c r="F1053" s="100">
        <v>120</v>
      </c>
      <c r="G1053" s="112">
        <f t="shared" si="313"/>
        <v>142.48000000000002</v>
      </c>
      <c r="H1053" s="113"/>
      <c r="I1053" s="114">
        <f t="shared" si="314"/>
        <v>144</v>
      </c>
      <c r="J1053" s="115">
        <f t="shared" si="315"/>
        <v>5.1094890510948971</v>
      </c>
      <c r="K1053" s="97">
        <v>115</v>
      </c>
      <c r="L1053" s="98">
        <f t="shared" si="316"/>
        <v>138</v>
      </c>
      <c r="M1053" s="5">
        <f t="shared" si="318"/>
        <v>0.72992700729928117</v>
      </c>
      <c r="N1053" s="5">
        <f t="shared" si="319"/>
        <v>118.73333333333335</v>
      </c>
      <c r="S1053" s="164">
        <f t="shared" si="317"/>
        <v>0</v>
      </c>
    </row>
    <row r="1054" spans="1:19" x14ac:dyDescent="0.25">
      <c r="A1054" s="77">
        <v>80001309</v>
      </c>
      <c r="B1054" s="38" t="s">
        <v>781</v>
      </c>
      <c r="C1054" s="54" t="s">
        <v>981</v>
      </c>
      <c r="D1054" s="10">
        <f t="shared" si="311"/>
        <v>180</v>
      </c>
      <c r="E1054" s="100">
        <f>VLOOKUP(A1054,[1]Лист1!$A$2:$O$1343,14,0)</f>
        <v>216</v>
      </c>
      <c r="F1054" s="100">
        <f t="shared" ref="F1054:F1069" si="320">K1054</f>
        <v>185</v>
      </c>
      <c r="G1054" s="112">
        <f t="shared" si="313"/>
        <v>224.64000000000001</v>
      </c>
      <c r="H1054" s="113"/>
      <c r="I1054" s="114">
        <f t="shared" si="314"/>
        <v>222</v>
      </c>
      <c r="J1054" s="115">
        <f t="shared" si="315"/>
        <v>2.7777777777777715</v>
      </c>
      <c r="K1054" s="97">
        <v>185</v>
      </c>
      <c r="L1054" s="98">
        <f t="shared" si="316"/>
        <v>222</v>
      </c>
      <c r="M1054" s="5">
        <f t="shared" si="318"/>
        <v>2.7777777777777715</v>
      </c>
      <c r="N1054" s="5">
        <f t="shared" si="319"/>
        <v>187.20000000000002</v>
      </c>
      <c r="S1054" s="164">
        <f t="shared" si="317"/>
        <v>0</v>
      </c>
    </row>
    <row r="1055" spans="1:19" ht="31.5" x14ac:dyDescent="0.25">
      <c r="A1055" s="77">
        <v>80001310</v>
      </c>
      <c r="B1055" s="38" t="s">
        <v>782</v>
      </c>
      <c r="C1055" s="54" t="s">
        <v>981</v>
      </c>
      <c r="D1055" s="10">
        <f t="shared" si="311"/>
        <v>269.16666666666669</v>
      </c>
      <c r="E1055" s="100">
        <f>VLOOKUP(A1055,[1]Лист1!$A$2:$O$1343,14,0)</f>
        <v>323</v>
      </c>
      <c r="F1055" s="100">
        <f t="shared" si="320"/>
        <v>280</v>
      </c>
      <c r="G1055" s="112">
        <f t="shared" si="313"/>
        <v>335.92</v>
      </c>
      <c r="H1055" s="113"/>
      <c r="I1055" s="114">
        <f t="shared" si="314"/>
        <v>336</v>
      </c>
      <c r="J1055" s="115">
        <f t="shared" si="315"/>
        <v>4.0247678018575925</v>
      </c>
      <c r="K1055" s="97">
        <v>280</v>
      </c>
      <c r="L1055" s="98">
        <f t="shared" si="316"/>
        <v>336</v>
      </c>
      <c r="M1055" s="5">
        <f t="shared" si="318"/>
        <v>4.0247678018575925</v>
      </c>
      <c r="N1055" s="5">
        <f t="shared" si="319"/>
        <v>279.93333333333334</v>
      </c>
      <c r="S1055" s="164">
        <f t="shared" si="317"/>
        <v>0</v>
      </c>
    </row>
    <row r="1056" spans="1:19" x14ac:dyDescent="0.25">
      <c r="A1056" s="77">
        <v>80001311</v>
      </c>
      <c r="B1056" s="38" t="s">
        <v>783</v>
      </c>
      <c r="C1056" s="54" t="s">
        <v>981</v>
      </c>
      <c r="D1056" s="10">
        <f t="shared" si="311"/>
        <v>164.16666666666669</v>
      </c>
      <c r="E1056" s="100">
        <f>VLOOKUP(A1056,[1]Лист1!$A$2:$O$1343,14,0)</f>
        <v>197</v>
      </c>
      <c r="F1056" s="100">
        <f t="shared" si="320"/>
        <v>170</v>
      </c>
      <c r="G1056" s="112">
        <f t="shared" si="313"/>
        <v>204.88</v>
      </c>
      <c r="H1056" s="113"/>
      <c r="I1056" s="114">
        <f t="shared" si="314"/>
        <v>204</v>
      </c>
      <c r="J1056" s="115">
        <f t="shared" si="315"/>
        <v>3.5532994923857899</v>
      </c>
      <c r="K1056" s="97">
        <v>170</v>
      </c>
      <c r="L1056" s="98">
        <f t="shared" si="316"/>
        <v>204</v>
      </c>
      <c r="M1056" s="5">
        <f t="shared" si="318"/>
        <v>3.5532994923857899</v>
      </c>
      <c r="N1056" s="5">
        <f t="shared" si="319"/>
        <v>170.73333333333335</v>
      </c>
      <c r="S1056" s="164">
        <f t="shared" si="317"/>
        <v>0</v>
      </c>
    </row>
    <row r="1057" spans="1:19" x14ac:dyDescent="0.25">
      <c r="A1057" s="77">
        <v>80001312</v>
      </c>
      <c r="B1057" s="38" t="s">
        <v>784</v>
      </c>
      <c r="C1057" s="54" t="s">
        <v>981</v>
      </c>
      <c r="D1057" s="10">
        <f t="shared" si="311"/>
        <v>399.16666666666669</v>
      </c>
      <c r="E1057" s="100">
        <f>VLOOKUP(A1057,[1]Лист1!$A$2:$O$1343,14,0)</f>
        <v>479</v>
      </c>
      <c r="F1057" s="100">
        <f t="shared" si="320"/>
        <v>415</v>
      </c>
      <c r="G1057" s="112">
        <f t="shared" si="313"/>
        <v>498.16</v>
      </c>
      <c r="H1057" s="113"/>
      <c r="I1057" s="114">
        <f t="shared" si="314"/>
        <v>498</v>
      </c>
      <c r="J1057" s="115">
        <f t="shared" si="315"/>
        <v>3.9665970772442449</v>
      </c>
      <c r="K1057" s="97">
        <v>415</v>
      </c>
      <c r="L1057" s="98">
        <f t="shared" si="316"/>
        <v>498</v>
      </c>
      <c r="M1057" s="5">
        <f t="shared" si="318"/>
        <v>3.9665970772442449</v>
      </c>
      <c r="N1057" s="5">
        <f t="shared" si="319"/>
        <v>415.13333333333338</v>
      </c>
      <c r="S1057" s="164">
        <f t="shared" si="317"/>
        <v>0</v>
      </c>
    </row>
    <row r="1058" spans="1:19" ht="31.5" x14ac:dyDescent="0.25">
      <c r="A1058" s="77">
        <v>80000642</v>
      </c>
      <c r="B1058" s="38" t="s">
        <v>785</v>
      </c>
      <c r="C1058" s="54" t="s">
        <v>981</v>
      </c>
      <c r="D1058" s="10">
        <f t="shared" si="311"/>
        <v>364.16666666666669</v>
      </c>
      <c r="E1058" s="100">
        <f>VLOOKUP(A1058,[1]Лист1!$A$2:$O$1343,14,0)</f>
        <v>437</v>
      </c>
      <c r="F1058" s="100">
        <f t="shared" si="320"/>
        <v>375</v>
      </c>
      <c r="G1058" s="112">
        <f t="shared" si="313"/>
        <v>454.48</v>
      </c>
      <c r="H1058" s="113"/>
      <c r="I1058" s="114">
        <f t="shared" si="314"/>
        <v>450</v>
      </c>
      <c r="J1058" s="115">
        <f t="shared" si="315"/>
        <v>2.9748283752860374</v>
      </c>
      <c r="K1058" s="97">
        <v>375</v>
      </c>
      <c r="L1058" s="98">
        <f t="shared" si="316"/>
        <v>450</v>
      </c>
      <c r="M1058" s="5">
        <f t="shared" si="318"/>
        <v>2.9748283752860374</v>
      </c>
      <c r="N1058" s="5">
        <f t="shared" si="319"/>
        <v>378.73333333333335</v>
      </c>
      <c r="S1058" s="164">
        <f t="shared" si="317"/>
        <v>0</v>
      </c>
    </row>
    <row r="1059" spans="1:19" x14ac:dyDescent="0.25">
      <c r="A1059" s="77">
        <v>80000643</v>
      </c>
      <c r="B1059" s="38" t="s">
        <v>786</v>
      </c>
      <c r="C1059" s="54" t="s">
        <v>981</v>
      </c>
      <c r="D1059" s="10">
        <f t="shared" si="311"/>
        <v>364.16666666666669</v>
      </c>
      <c r="E1059" s="100">
        <f>VLOOKUP(A1059,[1]Лист1!$A$2:$O$1343,14,0)</f>
        <v>437</v>
      </c>
      <c r="F1059" s="100">
        <f t="shared" si="320"/>
        <v>375</v>
      </c>
      <c r="G1059" s="112">
        <f t="shared" si="313"/>
        <v>454.48</v>
      </c>
      <c r="H1059" s="113"/>
      <c r="I1059" s="114">
        <f t="shared" si="314"/>
        <v>450</v>
      </c>
      <c r="J1059" s="115">
        <f t="shared" si="315"/>
        <v>2.9748283752860374</v>
      </c>
      <c r="K1059" s="97">
        <v>375</v>
      </c>
      <c r="L1059" s="98">
        <f t="shared" si="316"/>
        <v>450</v>
      </c>
      <c r="M1059" s="5">
        <f t="shared" si="318"/>
        <v>2.9748283752860374</v>
      </c>
      <c r="N1059" s="5">
        <f t="shared" si="319"/>
        <v>378.73333333333335</v>
      </c>
      <c r="S1059" s="164">
        <f t="shared" si="317"/>
        <v>0</v>
      </c>
    </row>
    <row r="1060" spans="1:19" x14ac:dyDescent="0.25">
      <c r="A1060" s="79">
        <v>80000765</v>
      </c>
      <c r="B1060" s="59" t="s">
        <v>1157</v>
      </c>
      <c r="C1060" s="62" t="s">
        <v>981</v>
      </c>
      <c r="D1060" s="10">
        <f t="shared" si="311"/>
        <v>373.33333333333337</v>
      </c>
      <c r="E1060" s="100">
        <f>VLOOKUP(A1060,[1]Лист1!$A$2:$O$1343,14,0)</f>
        <v>448</v>
      </c>
      <c r="F1060" s="100">
        <f t="shared" si="320"/>
        <v>385</v>
      </c>
      <c r="G1060" s="112">
        <f t="shared" si="313"/>
        <v>465.92</v>
      </c>
      <c r="H1060" s="113"/>
      <c r="I1060" s="114">
        <f t="shared" si="314"/>
        <v>462</v>
      </c>
      <c r="J1060" s="115">
        <f t="shared" si="315"/>
        <v>3.125</v>
      </c>
      <c r="K1060" s="97">
        <v>385</v>
      </c>
      <c r="L1060" s="98">
        <f t="shared" si="316"/>
        <v>462</v>
      </c>
      <c r="M1060" s="5">
        <f t="shared" si="318"/>
        <v>3.125</v>
      </c>
      <c r="N1060" s="5">
        <f t="shared" si="319"/>
        <v>388.26666666666671</v>
      </c>
      <c r="S1060" s="164">
        <f t="shared" si="317"/>
        <v>0</v>
      </c>
    </row>
    <row r="1061" spans="1:19" ht="31.5" x14ac:dyDescent="0.25">
      <c r="A1061" s="79">
        <v>80000766</v>
      </c>
      <c r="B1061" s="59" t="s">
        <v>1158</v>
      </c>
      <c r="C1061" s="62" t="s">
        <v>981</v>
      </c>
      <c r="D1061" s="10">
        <f t="shared" si="311"/>
        <v>681.66666666666674</v>
      </c>
      <c r="E1061" s="100">
        <f>VLOOKUP(A1061,[1]Лист1!$A$2:$O$1343,14,0)</f>
        <v>818</v>
      </c>
      <c r="F1061" s="100">
        <f t="shared" si="320"/>
        <v>705</v>
      </c>
      <c r="G1061" s="112">
        <f t="shared" si="313"/>
        <v>850.72</v>
      </c>
      <c r="H1061" s="113"/>
      <c r="I1061" s="114">
        <f t="shared" si="314"/>
        <v>846</v>
      </c>
      <c r="J1061" s="115">
        <f t="shared" si="315"/>
        <v>3.4229828850855739</v>
      </c>
      <c r="K1061" s="97">
        <v>705</v>
      </c>
      <c r="L1061" s="98">
        <f t="shared" si="316"/>
        <v>846</v>
      </c>
      <c r="M1061" s="5">
        <f t="shared" si="318"/>
        <v>3.4229828850855739</v>
      </c>
      <c r="N1061" s="5">
        <f t="shared" si="319"/>
        <v>708.93333333333339</v>
      </c>
      <c r="S1061" s="164">
        <f t="shared" si="317"/>
        <v>0</v>
      </c>
    </row>
    <row r="1062" spans="1:19" x14ac:dyDescent="0.25">
      <c r="A1062" s="79">
        <v>80000767</v>
      </c>
      <c r="B1062" s="59" t="s">
        <v>1159</v>
      </c>
      <c r="C1062" s="62" t="s">
        <v>981</v>
      </c>
      <c r="D1062" s="10">
        <f t="shared" si="311"/>
        <v>216.66666666666669</v>
      </c>
      <c r="E1062" s="100">
        <f>VLOOKUP(A1062,[1]Лист1!$A$2:$O$1343,14,0)</f>
        <v>260</v>
      </c>
      <c r="F1062" s="100">
        <f t="shared" si="320"/>
        <v>225</v>
      </c>
      <c r="G1062" s="112">
        <f t="shared" si="313"/>
        <v>270.40000000000003</v>
      </c>
      <c r="H1062" s="113"/>
      <c r="I1062" s="114">
        <f t="shared" si="314"/>
        <v>270</v>
      </c>
      <c r="J1062" s="115">
        <f t="shared" si="315"/>
        <v>3.8461538461538538</v>
      </c>
      <c r="K1062" s="97">
        <v>225</v>
      </c>
      <c r="L1062" s="98">
        <f t="shared" si="316"/>
        <v>270</v>
      </c>
      <c r="M1062" s="5">
        <f t="shared" si="318"/>
        <v>3.8461538461538538</v>
      </c>
      <c r="N1062" s="5">
        <f t="shared" si="319"/>
        <v>225.33333333333337</v>
      </c>
      <c r="S1062" s="164">
        <f t="shared" si="317"/>
        <v>0</v>
      </c>
    </row>
    <row r="1063" spans="1:19" x14ac:dyDescent="0.25">
      <c r="A1063" s="79">
        <v>80000768</v>
      </c>
      <c r="B1063" s="59" t="s">
        <v>1160</v>
      </c>
      <c r="C1063" s="62" t="s">
        <v>981</v>
      </c>
      <c r="D1063" s="10">
        <f t="shared" si="311"/>
        <v>254.16666666666669</v>
      </c>
      <c r="E1063" s="100">
        <f>VLOOKUP(A1063,[1]Лист1!$A$2:$O$1343,14,0)</f>
        <v>305</v>
      </c>
      <c r="F1063" s="100">
        <f t="shared" si="320"/>
        <v>265</v>
      </c>
      <c r="G1063" s="112">
        <f t="shared" si="313"/>
        <v>317.2</v>
      </c>
      <c r="H1063" s="113"/>
      <c r="I1063" s="114">
        <f t="shared" si="314"/>
        <v>318</v>
      </c>
      <c r="J1063" s="115">
        <f t="shared" si="315"/>
        <v>4.2622950819672099</v>
      </c>
      <c r="K1063" s="97">
        <v>265</v>
      </c>
      <c r="L1063" s="98">
        <f t="shared" si="316"/>
        <v>318</v>
      </c>
      <c r="M1063" s="5">
        <f t="shared" si="318"/>
        <v>4.2622950819672099</v>
      </c>
      <c r="N1063" s="5">
        <f t="shared" si="319"/>
        <v>264.33333333333337</v>
      </c>
      <c r="S1063" s="164">
        <f t="shared" si="317"/>
        <v>0</v>
      </c>
    </row>
    <row r="1064" spans="1:19" x14ac:dyDescent="0.25">
      <c r="A1064" s="79">
        <v>80000769</v>
      </c>
      <c r="B1064" s="59" t="s">
        <v>1161</v>
      </c>
      <c r="C1064" s="62" t="s">
        <v>981</v>
      </c>
      <c r="D1064" s="10">
        <f t="shared" si="311"/>
        <v>433.33333333333337</v>
      </c>
      <c r="E1064" s="100">
        <f>VLOOKUP(A1064,[1]Лист1!$A$2:$O$1343,14,0)</f>
        <v>520</v>
      </c>
      <c r="F1064" s="100">
        <f t="shared" si="320"/>
        <v>450</v>
      </c>
      <c r="G1064" s="112">
        <f t="shared" si="313"/>
        <v>540.80000000000007</v>
      </c>
      <c r="H1064" s="113"/>
      <c r="I1064" s="114">
        <f t="shared" si="314"/>
        <v>540</v>
      </c>
      <c r="J1064" s="115">
        <f t="shared" si="315"/>
        <v>3.8461538461538538</v>
      </c>
      <c r="K1064" s="97">
        <v>450</v>
      </c>
      <c r="L1064" s="98">
        <f t="shared" si="316"/>
        <v>540</v>
      </c>
      <c r="M1064" s="5">
        <f t="shared" si="318"/>
        <v>3.8461538461538538</v>
      </c>
      <c r="N1064" s="5">
        <f t="shared" si="319"/>
        <v>450.66666666666674</v>
      </c>
      <c r="S1064" s="164">
        <f t="shared" si="317"/>
        <v>0</v>
      </c>
    </row>
    <row r="1065" spans="1:19" x14ac:dyDescent="0.25">
      <c r="A1065" s="79">
        <v>80000770</v>
      </c>
      <c r="B1065" s="59" t="s">
        <v>1162</v>
      </c>
      <c r="C1065" s="62" t="s">
        <v>981</v>
      </c>
      <c r="D1065" s="10">
        <f t="shared" si="311"/>
        <v>145</v>
      </c>
      <c r="E1065" s="100">
        <f>VLOOKUP(A1065,[1]Лист1!$A$2:$O$1343,14,0)</f>
        <v>174</v>
      </c>
      <c r="F1065" s="100">
        <f t="shared" si="320"/>
        <v>150</v>
      </c>
      <c r="G1065" s="112">
        <f t="shared" si="313"/>
        <v>180.96</v>
      </c>
      <c r="H1065" s="113"/>
      <c r="I1065" s="114">
        <f t="shared" si="314"/>
        <v>180</v>
      </c>
      <c r="J1065" s="115">
        <f t="shared" si="315"/>
        <v>3.448275862068968</v>
      </c>
      <c r="K1065" s="97">
        <v>150</v>
      </c>
      <c r="L1065" s="98">
        <f t="shared" si="316"/>
        <v>180</v>
      </c>
      <c r="M1065" s="5">
        <f t="shared" si="318"/>
        <v>3.448275862068968</v>
      </c>
      <c r="N1065" s="5">
        <f t="shared" si="319"/>
        <v>150.80000000000001</v>
      </c>
      <c r="S1065" s="164">
        <f t="shared" si="317"/>
        <v>0</v>
      </c>
    </row>
    <row r="1066" spans="1:19" ht="31.5" x14ac:dyDescent="0.25">
      <c r="A1066" s="79">
        <v>80000771</v>
      </c>
      <c r="B1066" s="59" t="s">
        <v>1163</v>
      </c>
      <c r="C1066" s="62" t="s">
        <v>981</v>
      </c>
      <c r="D1066" s="10">
        <f t="shared" si="311"/>
        <v>145</v>
      </c>
      <c r="E1066" s="100">
        <f>VLOOKUP(A1066,[1]Лист1!$A$2:$O$1343,14,0)</f>
        <v>174</v>
      </c>
      <c r="F1066" s="100">
        <f t="shared" si="320"/>
        <v>150</v>
      </c>
      <c r="G1066" s="112">
        <f t="shared" si="313"/>
        <v>180.96</v>
      </c>
      <c r="H1066" s="113"/>
      <c r="I1066" s="114">
        <f t="shared" si="314"/>
        <v>180</v>
      </c>
      <c r="J1066" s="115">
        <f t="shared" si="315"/>
        <v>3.448275862068968</v>
      </c>
      <c r="K1066" s="97">
        <v>150</v>
      </c>
      <c r="L1066" s="98">
        <f t="shared" si="316"/>
        <v>180</v>
      </c>
      <c r="M1066" s="5">
        <f t="shared" si="318"/>
        <v>3.448275862068968</v>
      </c>
      <c r="N1066" s="5">
        <f t="shared" si="319"/>
        <v>150.80000000000001</v>
      </c>
      <c r="S1066" s="164">
        <f t="shared" si="317"/>
        <v>0</v>
      </c>
    </row>
    <row r="1067" spans="1:19" x14ac:dyDescent="0.25">
      <c r="A1067" s="79">
        <v>80000772</v>
      </c>
      <c r="B1067" s="59" t="s">
        <v>1164</v>
      </c>
      <c r="C1067" s="62" t="s">
        <v>981</v>
      </c>
      <c r="D1067" s="10">
        <f t="shared" si="311"/>
        <v>145</v>
      </c>
      <c r="E1067" s="100">
        <f>VLOOKUP(A1067,[1]Лист1!$A$2:$O$1343,14,0)</f>
        <v>174</v>
      </c>
      <c r="F1067" s="100">
        <f t="shared" si="320"/>
        <v>150</v>
      </c>
      <c r="G1067" s="112">
        <f t="shared" si="313"/>
        <v>180.96</v>
      </c>
      <c r="H1067" s="113"/>
      <c r="I1067" s="114">
        <f t="shared" si="314"/>
        <v>180</v>
      </c>
      <c r="J1067" s="115">
        <f t="shared" si="315"/>
        <v>3.448275862068968</v>
      </c>
      <c r="K1067" s="97">
        <v>150</v>
      </c>
      <c r="L1067" s="98">
        <f t="shared" si="316"/>
        <v>180</v>
      </c>
      <c r="M1067" s="5">
        <f t="shared" si="318"/>
        <v>3.448275862068968</v>
      </c>
      <c r="N1067" s="5">
        <f t="shared" si="319"/>
        <v>150.80000000000001</v>
      </c>
      <c r="S1067" s="164">
        <f t="shared" si="317"/>
        <v>0</v>
      </c>
    </row>
    <row r="1068" spans="1:19" ht="31.5" x14ac:dyDescent="0.25">
      <c r="A1068" s="79">
        <v>80000773</v>
      </c>
      <c r="B1068" s="59" t="s">
        <v>1165</v>
      </c>
      <c r="C1068" s="62" t="s">
        <v>981</v>
      </c>
      <c r="D1068" s="10">
        <f t="shared" si="311"/>
        <v>663.33333333333337</v>
      </c>
      <c r="E1068" s="100">
        <f>VLOOKUP(A1068,[1]Лист1!$A$2:$O$1343,14,0)</f>
        <v>796</v>
      </c>
      <c r="F1068" s="100">
        <f t="shared" si="320"/>
        <v>690</v>
      </c>
      <c r="G1068" s="112">
        <f t="shared" si="313"/>
        <v>827.84</v>
      </c>
      <c r="H1068" s="113"/>
      <c r="I1068" s="114">
        <f t="shared" si="314"/>
        <v>828</v>
      </c>
      <c r="J1068" s="115">
        <f t="shared" si="315"/>
        <v>4.0201005025125625</v>
      </c>
      <c r="K1068" s="97">
        <v>690</v>
      </c>
      <c r="L1068" s="98">
        <f t="shared" si="316"/>
        <v>828</v>
      </c>
      <c r="M1068" s="5">
        <f t="shared" si="318"/>
        <v>4.0201005025125625</v>
      </c>
      <c r="N1068" s="5">
        <f t="shared" si="319"/>
        <v>689.86666666666667</v>
      </c>
      <c r="S1068" s="164">
        <f t="shared" si="317"/>
        <v>0</v>
      </c>
    </row>
    <row r="1069" spans="1:19" x14ac:dyDescent="0.25">
      <c r="A1069" s="79">
        <v>80000774</v>
      </c>
      <c r="B1069" s="59" t="s">
        <v>1166</v>
      </c>
      <c r="C1069" s="62" t="s">
        <v>981</v>
      </c>
      <c r="D1069" s="10">
        <f t="shared" si="311"/>
        <v>145</v>
      </c>
      <c r="E1069" s="100">
        <f>VLOOKUP(A1069,[1]Лист1!$A$2:$O$1343,14,0)</f>
        <v>174</v>
      </c>
      <c r="F1069" s="100">
        <f t="shared" si="320"/>
        <v>150</v>
      </c>
      <c r="G1069" s="112">
        <f t="shared" si="313"/>
        <v>180.96</v>
      </c>
      <c r="H1069" s="113"/>
      <c r="I1069" s="114">
        <f t="shared" si="314"/>
        <v>180</v>
      </c>
      <c r="J1069" s="115">
        <f t="shared" si="315"/>
        <v>3.448275862068968</v>
      </c>
      <c r="K1069" s="97">
        <v>150</v>
      </c>
      <c r="L1069" s="98">
        <f t="shared" si="316"/>
        <v>180</v>
      </c>
      <c r="M1069" s="5">
        <f t="shared" si="318"/>
        <v>3.448275862068968</v>
      </c>
      <c r="N1069" s="5">
        <f t="shared" si="319"/>
        <v>150.80000000000001</v>
      </c>
      <c r="S1069" s="164">
        <f t="shared" si="317"/>
        <v>0</v>
      </c>
    </row>
    <row r="1070" spans="1:19" ht="31.5" x14ac:dyDescent="0.25">
      <c r="A1070" s="79">
        <v>80000775</v>
      </c>
      <c r="B1070" s="59" t="s">
        <v>1167</v>
      </c>
      <c r="C1070" s="62" t="s">
        <v>981</v>
      </c>
      <c r="D1070" s="10">
        <f t="shared" si="311"/>
        <v>108.33333333333334</v>
      </c>
      <c r="E1070" s="100">
        <f>VLOOKUP(A1070,[1]Лист1!$A$2:$O$1343,14,0)</f>
        <v>130</v>
      </c>
      <c r="F1070" s="100">
        <v>115</v>
      </c>
      <c r="G1070" s="112">
        <f t="shared" si="313"/>
        <v>135.20000000000002</v>
      </c>
      <c r="H1070" s="113"/>
      <c r="I1070" s="114">
        <f t="shared" si="314"/>
        <v>138</v>
      </c>
      <c r="J1070" s="115">
        <f t="shared" si="315"/>
        <v>6.1538461538461604</v>
      </c>
      <c r="K1070" s="97">
        <v>110</v>
      </c>
      <c r="L1070" s="98">
        <f t="shared" si="316"/>
        <v>132</v>
      </c>
      <c r="M1070" s="5">
        <f t="shared" si="318"/>
        <v>1.538461538461533</v>
      </c>
      <c r="N1070" s="5">
        <f t="shared" si="319"/>
        <v>112.66666666666669</v>
      </c>
      <c r="S1070" s="164">
        <f t="shared" si="317"/>
        <v>0</v>
      </c>
    </row>
    <row r="1071" spans="1:19" ht="31.5" x14ac:dyDescent="0.25">
      <c r="A1071" s="79">
        <v>80000776</v>
      </c>
      <c r="B1071" s="59" t="s">
        <v>1168</v>
      </c>
      <c r="C1071" s="62" t="s">
        <v>981</v>
      </c>
      <c r="D1071" s="10">
        <f t="shared" si="311"/>
        <v>171.66666666666669</v>
      </c>
      <c r="E1071" s="100">
        <f>VLOOKUP(A1071,[1]Лист1!$A$2:$O$1343,14,0)</f>
        <v>206</v>
      </c>
      <c r="F1071" s="100">
        <v>180</v>
      </c>
      <c r="G1071" s="112">
        <f t="shared" si="313"/>
        <v>214.24</v>
      </c>
      <c r="H1071" s="113"/>
      <c r="I1071" s="114">
        <f t="shared" si="314"/>
        <v>216</v>
      </c>
      <c r="J1071" s="115">
        <f t="shared" si="315"/>
        <v>4.8543689320388381</v>
      </c>
      <c r="K1071" s="97">
        <v>175</v>
      </c>
      <c r="L1071" s="98">
        <f t="shared" si="316"/>
        <v>210</v>
      </c>
      <c r="M1071" s="5">
        <f t="shared" si="318"/>
        <v>1.9417475728155296</v>
      </c>
      <c r="N1071" s="5">
        <f t="shared" si="319"/>
        <v>178.53333333333336</v>
      </c>
      <c r="S1071" s="164">
        <f t="shared" si="317"/>
        <v>0</v>
      </c>
    </row>
    <row r="1072" spans="1:19" ht="47.25" x14ac:dyDescent="0.25">
      <c r="A1072" s="79">
        <v>80000777</v>
      </c>
      <c r="B1072" s="64" t="s">
        <v>1180</v>
      </c>
      <c r="C1072" s="62" t="s">
        <v>981</v>
      </c>
      <c r="D1072" s="10">
        <f t="shared" si="311"/>
        <v>145</v>
      </c>
      <c r="E1072" s="100">
        <f>VLOOKUP(A1072,[1]Лист1!$A$2:$O$1343,14,0)</f>
        <v>174</v>
      </c>
      <c r="F1072" s="100">
        <f>K1072</f>
        <v>150</v>
      </c>
      <c r="G1072" s="112">
        <f t="shared" si="313"/>
        <v>180.96</v>
      </c>
      <c r="H1072" s="113"/>
      <c r="I1072" s="114">
        <f t="shared" si="314"/>
        <v>180</v>
      </c>
      <c r="J1072" s="115">
        <f t="shared" si="315"/>
        <v>3.448275862068968</v>
      </c>
      <c r="K1072" s="97">
        <v>150</v>
      </c>
      <c r="L1072" s="98">
        <f t="shared" si="316"/>
        <v>180</v>
      </c>
      <c r="M1072" s="5">
        <f t="shared" si="318"/>
        <v>3.448275862068968</v>
      </c>
      <c r="N1072" s="5">
        <f t="shared" si="319"/>
        <v>150.80000000000001</v>
      </c>
      <c r="S1072" s="164">
        <f t="shared" si="317"/>
        <v>0</v>
      </c>
    </row>
    <row r="1073" spans="1:19" ht="31.5" x14ac:dyDescent="0.25">
      <c r="A1073" s="79">
        <v>80000778</v>
      </c>
      <c r="B1073" s="59" t="s">
        <v>1169</v>
      </c>
      <c r="C1073" s="62" t="s">
        <v>981</v>
      </c>
      <c r="D1073" s="10">
        <f t="shared" si="311"/>
        <v>1370.8333333333335</v>
      </c>
      <c r="E1073" s="100">
        <f>VLOOKUP(A1073,[1]Лист1!$A$2:$O$1343,14,0)</f>
        <v>1645</v>
      </c>
      <c r="F1073" s="100">
        <f>K1073</f>
        <v>1425</v>
      </c>
      <c r="G1073" s="112">
        <f t="shared" ref="G1073:G1083" si="321">E1073*$H$11</f>
        <v>1710.8</v>
      </c>
      <c r="H1073" s="113"/>
      <c r="I1073" s="114">
        <f t="shared" si="314"/>
        <v>1710</v>
      </c>
      <c r="J1073" s="115">
        <f t="shared" ref="J1073:J1083" si="322">I1073/E1073*100-100</f>
        <v>3.9513677811550139</v>
      </c>
      <c r="K1073" s="97">
        <v>1425</v>
      </c>
      <c r="L1073" s="98">
        <f t="shared" si="316"/>
        <v>1710</v>
      </c>
      <c r="M1073" s="5">
        <f t="shared" si="318"/>
        <v>3.9513677811550139</v>
      </c>
      <c r="N1073" s="5">
        <f t="shared" si="319"/>
        <v>1425.666666666667</v>
      </c>
      <c r="S1073" s="164">
        <f t="shared" si="317"/>
        <v>0</v>
      </c>
    </row>
    <row r="1074" spans="1:19" ht="31.5" x14ac:dyDescent="0.25">
      <c r="A1074" s="79">
        <v>80000779</v>
      </c>
      <c r="B1074" s="59" t="s">
        <v>1170</v>
      </c>
      <c r="C1074" s="62" t="s">
        <v>981</v>
      </c>
      <c r="D1074" s="10">
        <f t="shared" si="311"/>
        <v>108.33333333333334</v>
      </c>
      <c r="E1074" s="100">
        <f>VLOOKUP(A1074,[1]Лист1!$A$2:$O$1343,14,0)</f>
        <v>130</v>
      </c>
      <c r="F1074" s="100">
        <v>115</v>
      </c>
      <c r="G1074" s="112">
        <f t="shared" si="321"/>
        <v>135.20000000000002</v>
      </c>
      <c r="H1074" s="113"/>
      <c r="I1074" s="114">
        <f t="shared" si="314"/>
        <v>138</v>
      </c>
      <c r="J1074" s="115">
        <f t="shared" si="322"/>
        <v>6.1538461538461604</v>
      </c>
      <c r="K1074" s="97">
        <v>110</v>
      </c>
      <c r="L1074" s="98">
        <f t="shared" si="316"/>
        <v>132</v>
      </c>
      <c r="M1074" s="5">
        <f t="shared" si="318"/>
        <v>1.538461538461533</v>
      </c>
      <c r="N1074" s="5">
        <f t="shared" si="319"/>
        <v>112.66666666666669</v>
      </c>
      <c r="S1074" s="164">
        <f t="shared" si="317"/>
        <v>0</v>
      </c>
    </row>
    <row r="1075" spans="1:19" x14ac:dyDescent="0.25">
      <c r="A1075" s="79">
        <v>80000780</v>
      </c>
      <c r="B1075" s="59" t="s">
        <v>1171</v>
      </c>
      <c r="C1075" s="62" t="s">
        <v>981</v>
      </c>
      <c r="D1075" s="10">
        <f t="shared" si="311"/>
        <v>145</v>
      </c>
      <c r="E1075" s="100">
        <f>VLOOKUP(A1075,[1]Лист1!$A$2:$O$1343,14,0)</f>
        <v>174</v>
      </c>
      <c r="F1075" s="100">
        <f t="shared" ref="F1075:F1083" si="323">K1075</f>
        <v>150</v>
      </c>
      <c r="G1075" s="112">
        <f t="shared" si="321"/>
        <v>180.96</v>
      </c>
      <c r="H1075" s="113"/>
      <c r="I1075" s="114">
        <f t="shared" si="314"/>
        <v>180</v>
      </c>
      <c r="J1075" s="115">
        <f t="shared" si="322"/>
        <v>3.448275862068968</v>
      </c>
      <c r="K1075" s="97">
        <v>150</v>
      </c>
      <c r="L1075" s="98">
        <f t="shared" si="316"/>
        <v>180</v>
      </c>
      <c r="M1075" s="5">
        <f t="shared" si="318"/>
        <v>3.448275862068968</v>
      </c>
      <c r="N1075" s="5">
        <f t="shared" si="319"/>
        <v>150.80000000000001</v>
      </c>
      <c r="S1075" s="164">
        <f t="shared" si="317"/>
        <v>0</v>
      </c>
    </row>
    <row r="1076" spans="1:19" x14ac:dyDescent="0.25">
      <c r="A1076" s="79">
        <v>80000781</v>
      </c>
      <c r="B1076" s="59" t="s">
        <v>1172</v>
      </c>
      <c r="C1076" s="62" t="s">
        <v>981</v>
      </c>
      <c r="D1076" s="10">
        <f t="shared" si="311"/>
        <v>382.5</v>
      </c>
      <c r="E1076" s="100">
        <f>VLOOKUP(A1076,[1]Лист1!$A$2:$O$1343,14,0)</f>
        <v>459</v>
      </c>
      <c r="F1076" s="100">
        <f t="shared" si="323"/>
        <v>395</v>
      </c>
      <c r="G1076" s="112">
        <f t="shared" si="321"/>
        <v>477.36</v>
      </c>
      <c r="H1076" s="113"/>
      <c r="I1076" s="114">
        <f t="shared" si="314"/>
        <v>474</v>
      </c>
      <c r="J1076" s="115">
        <f t="shared" si="322"/>
        <v>3.2679738562091671</v>
      </c>
      <c r="K1076" s="97">
        <v>395</v>
      </c>
      <c r="L1076" s="98">
        <f t="shared" si="316"/>
        <v>474</v>
      </c>
      <c r="M1076" s="5">
        <f t="shared" si="318"/>
        <v>3.2679738562091671</v>
      </c>
      <c r="N1076" s="5">
        <f t="shared" si="319"/>
        <v>397.8</v>
      </c>
      <c r="S1076" s="164">
        <f t="shared" si="317"/>
        <v>0</v>
      </c>
    </row>
    <row r="1077" spans="1:19" x14ac:dyDescent="0.25">
      <c r="A1077" s="79">
        <v>80000782</v>
      </c>
      <c r="B1077" s="59" t="s">
        <v>1173</v>
      </c>
      <c r="C1077" s="62" t="s">
        <v>981</v>
      </c>
      <c r="D1077" s="10">
        <f t="shared" si="311"/>
        <v>360.83333333333337</v>
      </c>
      <c r="E1077" s="100">
        <f>VLOOKUP(A1077,[1]Лист1!$A$2:$O$1343,14,0)</f>
        <v>433</v>
      </c>
      <c r="F1077" s="100">
        <f t="shared" si="323"/>
        <v>375</v>
      </c>
      <c r="G1077" s="112">
        <f t="shared" si="321"/>
        <v>450.32</v>
      </c>
      <c r="H1077" s="113"/>
      <c r="I1077" s="114">
        <f t="shared" si="314"/>
        <v>450</v>
      </c>
      <c r="J1077" s="115">
        <f t="shared" si="322"/>
        <v>3.9260969976905358</v>
      </c>
      <c r="K1077" s="97">
        <v>375</v>
      </c>
      <c r="L1077" s="98">
        <f t="shared" si="316"/>
        <v>450</v>
      </c>
      <c r="M1077" s="5">
        <f t="shared" si="318"/>
        <v>3.9260969976905358</v>
      </c>
      <c r="N1077" s="5">
        <f t="shared" si="319"/>
        <v>375.26666666666671</v>
      </c>
      <c r="S1077" s="164">
        <f t="shared" si="317"/>
        <v>0</v>
      </c>
    </row>
    <row r="1078" spans="1:19" x14ac:dyDescent="0.25">
      <c r="A1078" s="79">
        <v>80000783</v>
      </c>
      <c r="B1078" s="59" t="s">
        <v>1174</v>
      </c>
      <c r="C1078" s="62" t="s">
        <v>981</v>
      </c>
      <c r="D1078" s="10">
        <f t="shared" si="311"/>
        <v>145</v>
      </c>
      <c r="E1078" s="100">
        <f>VLOOKUP(A1078,[1]Лист1!$A$2:$O$1343,14,0)</f>
        <v>174</v>
      </c>
      <c r="F1078" s="100">
        <f t="shared" si="323"/>
        <v>150</v>
      </c>
      <c r="G1078" s="112">
        <f t="shared" si="321"/>
        <v>180.96</v>
      </c>
      <c r="H1078" s="113"/>
      <c r="I1078" s="114">
        <f t="shared" si="314"/>
        <v>180</v>
      </c>
      <c r="J1078" s="115">
        <f t="shared" si="322"/>
        <v>3.448275862068968</v>
      </c>
      <c r="K1078" s="97">
        <v>150</v>
      </c>
      <c r="L1078" s="98">
        <f t="shared" si="316"/>
        <v>180</v>
      </c>
      <c r="M1078" s="5">
        <f t="shared" si="318"/>
        <v>3.448275862068968</v>
      </c>
      <c r="N1078" s="5">
        <f t="shared" si="319"/>
        <v>150.80000000000001</v>
      </c>
      <c r="S1078" s="164">
        <f t="shared" si="317"/>
        <v>0</v>
      </c>
    </row>
    <row r="1079" spans="1:19" x14ac:dyDescent="0.25">
      <c r="A1079" s="79">
        <v>80000784</v>
      </c>
      <c r="B1079" s="59" t="s">
        <v>1175</v>
      </c>
      <c r="C1079" s="62" t="s">
        <v>981</v>
      </c>
      <c r="D1079" s="10">
        <f t="shared" si="311"/>
        <v>665.83333333333337</v>
      </c>
      <c r="E1079" s="100">
        <f>VLOOKUP(A1079,[1]Лист1!$A$2:$O$1343,14,0)</f>
        <v>799</v>
      </c>
      <c r="F1079" s="100">
        <f t="shared" si="323"/>
        <v>690</v>
      </c>
      <c r="G1079" s="112">
        <f t="shared" si="321"/>
        <v>830.96</v>
      </c>
      <c r="H1079" s="113"/>
      <c r="I1079" s="114">
        <f t="shared" si="314"/>
        <v>828</v>
      </c>
      <c r="J1079" s="115">
        <f t="shared" si="322"/>
        <v>3.6295369211514412</v>
      </c>
      <c r="K1079" s="97">
        <v>690</v>
      </c>
      <c r="L1079" s="98">
        <f t="shared" si="316"/>
        <v>828</v>
      </c>
      <c r="M1079" s="5">
        <f t="shared" si="318"/>
        <v>3.6295369211514412</v>
      </c>
      <c r="N1079" s="5">
        <f t="shared" si="319"/>
        <v>692.4666666666667</v>
      </c>
      <c r="S1079" s="164">
        <f t="shared" si="317"/>
        <v>0</v>
      </c>
    </row>
    <row r="1080" spans="1:19" x14ac:dyDescent="0.25">
      <c r="A1080" s="79">
        <v>80000785</v>
      </c>
      <c r="B1080" s="59" t="s">
        <v>1176</v>
      </c>
      <c r="C1080" s="62" t="s">
        <v>981</v>
      </c>
      <c r="D1080" s="10">
        <f t="shared" si="311"/>
        <v>246.66666666666669</v>
      </c>
      <c r="E1080" s="100">
        <f>VLOOKUP(A1080,[1]Лист1!$A$2:$O$1343,14,0)</f>
        <v>296</v>
      </c>
      <c r="F1080" s="100">
        <f t="shared" si="323"/>
        <v>255</v>
      </c>
      <c r="G1080" s="112">
        <f t="shared" si="321"/>
        <v>307.84000000000003</v>
      </c>
      <c r="H1080" s="113"/>
      <c r="I1080" s="114">
        <f t="shared" si="314"/>
        <v>306</v>
      </c>
      <c r="J1080" s="115">
        <f t="shared" si="322"/>
        <v>3.3783783783783718</v>
      </c>
      <c r="K1080" s="97">
        <v>255</v>
      </c>
      <c r="L1080" s="98">
        <f t="shared" si="316"/>
        <v>306</v>
      </c>
      <c r="M1080" s="5">
        <f t="shared" si="318"/>
        <v>3.3783783783783718</v>
      </c>
      <c r="N1080" s="5">
        <f t="shared" si="319"/>
        <v>256.53333333333336</v>
      </c>
      <c r="S1080" s="164">
        <f t="shared" si="317"/>
        <v>0</v>
      </c>
    </row>
    <row r="1081" spans="1:19" ht="31.5" x14ac:dyDescent="0.25">
      <c r="A1081" s="79">
        <v>80000786</v>
      </c>
      <c r="B1081" s="59" t="s">
        <v>1177</v>
      </c>
      <c r="C1081" s="62" t="s">
        <v>981</v>
      </c>
      <c r="D1081" s="10">
        <f t="shared" si="311"/>
        <v>71.666666666666671</v>
      </c>
      <c r="E1081" s="100">
        <f>VLOOKUP(A1081,[1]Лист1!$A$2:$O$1343,14,0)</f>
        <v>86</v>
      </c>
      <c r="F1081" s="100">
        <f t="shared" si="323"/>
        <v>75</v>
      </c>
      <c r="G1081" s="112">
        <f t="shared" si="321"/>
        <v>89.44</v>
      </c>
      <c r="H1081" s="113"/>
      <c r="I1081" s="114">
        <f t="shared" si="314"/>
        <v>90</v>
      </c>
      <c r="J1081" s="115">
        <f t="shared" si="322"/>
        <v>4.6511627906976827</v>
      </c>
      <c r="K1081" s="97">
        <v>75</v>
      </c>
      <c r="L1081" s="98">
        <f t="shared" si="316"/>
        <v>90</v>
      </c>
      <c r="M1081" s="5">
        <f t="shared" si="318"/>
        <v>4.6511627906976827</v>
      </c>
      <c r="N1081" s="5">
        <f t="shared" si="319"/>
        <v>74.533333333333346</v>
      </c>
      <c r="S1081" s="164">
        <f t="shared" si="317"/>
        <v>0</v>
      </c>
    </row>
    <row r="1082" spans="1:19" ht="31.5" x14ac:dyDescent="0.25">
      <c r="A1082" s="79">
        <v>80000787</v>
      </c>
      <c r="B1082" s="59" t="s">
        <v>1178</v>
      </c>
      <c r="C1082" s="62" t="s">
        <v>981</v>
      </c>
      <c r="D1082" s="10">
        <f t="shared" si="311"/>
        <v>145</v>
      </c>
      <c r="E1082" s="100">
        <f>VLOOKUP(A1082,[1]Лист1!$A$2:$O$1343,14,0)</f>
        <v>174</v>
      </c>
      <c r="F1082" s="100">
        <f t="shared" si="323"/>
        <v>150</v>
      </c>
      <c r="G1082" s="112">
        <f t="shared" si="321"/>
        <v>180.96</v>
      </c>
      <c r="H1082" s="113"/>
      <c r="I1082" s="114">
        <f t="shared" si="314"/>
        <v>180</v>
      </c>
      <c r="J1082" s="115">
        <f t="shared" si="322"/>
        <v>3.448275862068968</v>
      </c>
      <c r="K1082" s="97">
        <v>150</v>
      </c>
      <c r="L1082" s="98">
        <f t="shared" si="316"/>
        <v>180</v>
      </c>
      <c r="M1082" s="5">
        <f t="shared" si="318"/>
        <v>3.448275862068968</v>
      </c>
      <c r="N1082" s="5">
        <f t="shared" si="319"/>
        <v>150.80000000000001</v>
      </c>
      <c r="S1082" s="164">
        <f t="shared" si="317"/>
        <v>0</v>
      </c>
    </row>
    <row r="1083" spans="1:19" ht="31.5" x14ac:dyDescent="0.25">
      <c r="A1083" s="79">
        <v>80000788</v>
      </c>
      <c r="B1083" s="59" t="s">
        <v>1179</v>
      </c>
      <c r="C1083" s="62" t="s">
        <v>981</v>
      </c>
      <c r="D1083" s="10">
        <f t="shared" si="311"/>
        <v>461.66666666666669</v>
      </c>
      <c r="E1083" s="100">
        <f>VLOOKUP(A1083,[1]Лист1!$A$2:$O$1343,14,0)</f>
        <v>554</v>
      </c>
      <c r="F1083" s="100">
        <f t="shared" si="323"/>
        <v>480</v>
      </c>
      <c r="G1083" s="112">
        <f t="shared" si="321"/>
        <v>576.16</v>
      </c>
      <c r="H1083" s="113"/>
      <c r="I1083" s="114">
        <f t="shared" si="314"/>
        <v>576</v>
      </c>
      <c r="J1083" s="115">
        <f t="shared" si="322"/>
        <v>3.9711191335739926</v>
      </c>
      <c r="K1083" s="97">
        <v>480</v>
      </c>
      <c r="L1083" s="98">
        <f t="shared" si="316"/>
        <v>576</v>
      </c>
      <c r="M1083" s="5">
        <f t="shared" si="318"/>
        <v>3.9711191335739926</v>
      </c>
      <c r="N1083" s="5">
        <f t="shared" si="319"/>
        <v>480.13333333333338</v>
      </c>
      <c r="S1083" s="164">
        <f t="shared" si="317"/>
        <v>0</v>
      </c>
    </row>
    <row r="1084" spans="1:19" ht="47.25" x14ac:dyDescent="0.25">
      <c r="A1084" s="182">
        <v>80000641</v>
      </c>
      <c r="B1084" s="59" t="s">
        <v>1365</v>
      </c>
      <c r="C1084" s="62" t="s">
        <v>981</v>
      </c>
      <c r="D1084" s="10"/>
      <c r="E1084" s="100">
        <v>0</v>
      </c>
      <c r="F1084" s="100">
        <v>235</v>
      </c>
      <c r="G1084" s="112"/>
      <c r="H1084" s="113"/>
      <c r="I1084" s="114">
        <f t="shared" ref="I1084:I1087" si="324">F1084*1.2</f>
        <v>282</v>
      </c>
      <c r="J1084" s="115"/>
      <c r="K1084" s="97"/>
      <c r="S1084" s="164">
        <f t="shared" si="317"/>
        <v>0</v>
      </c>
    </row>
    <row r="1085" spans="1:19" ht="31.5" x14ac:dyDescent="0.25">
      <c r="A1085" s="182">
        <v>80000640</v>
      </c>
      <c r="B1085" s="59" t="s">
        <v>1366</v>
      </c>
      <c r="C1085" s="62" t="s">
        <v>981</v>
      </c>
      <c r="D1085" s="10"/>
      <c r="E1085" s="100">
        <v>0</v>
      </c>
      <c r="F1085" s="100">
        <v>510</v>
      </c>
      <c r="G1085" s="112"/>
      <c r="H1085" s="113"/>
      <c r="I1085" s="114">
        <f t="shared" si="324"/>
        <v>612</v>
      </c>
      <c r="J1085" s="115"/>
      <c r="K1085" s="97"/>
      <c r="S1085" s="164">
        <f t="shared" si="317"/>
        <v>0</v>
      </c>
    </row>
    <row r="1086" spans="1:19" ht="31.5" x14ac:dyDescent="0.25">
      <c r="A1086" s="182">
        <v>80000639</v>
      </c>
      <c r="B1086" s="59" t="s">
        <v>1367</v>
      </c>
      <c r="C1086" s="62" t="s">
        <v>981</v>
      </c>
      <c r="D1086" s="10"/>
      <c r="E1086" s="100">
        <v>0</v>
      </c>
      <c r="F1086" s="100">
        <v>530</v>
      </c>
      <c r="G1086" s="112"/>
      <c r="H1086" s="113"/>
      <c r="I1086" s="114">
        <f t="shared" si="324"/>
        <v>636</v>
      </c>
      <c r="J1086" s="115"/>
      <c r="K1086" s="97"/>
      <c r="S1086" s="164">
        <f t="shared" si="317"/>
        <v>0</v>
      </c>
    </row>
    <row r="1087" spans="1:19" ht="47.25" x14ac:dyDescent="0.25">
      <c r="A1087" s="182">
        <v>80000638</v>
      </c>
      <c r="B1087" s="59" t="s">
        <v>1368</v>
      </c>
      <c r="C1087" s="62" t="s">
        <v>981</v>
      </c>
      <c r="D1087" s="10"/>
      <c r="E1087" s="100">
        <v>0</v>
      </c>
      <c r="F1087" s="100">
        <v>280</v>
      </c>
      <c r="G1087" s="112"/>
      <c r="H1087" s="113"/>
      <c r="I1087" s="114">
        <f t="shared" si="324"/>
        <v>336</v>
      </c>
      <c r="J1087" s="115"/>
      <c r="K1087" s="97"/>
      <c r="S1087" s="164">
        <f t="shared" si="317"/>
        <v>0</v>
      </c>
    </row>
    <row r="1088" spans="1:19" s="13" customFormat="1" ht="15.75" customHeight="1" x14ac:dyDescent="0.25">
      <c r="A1088" s="214" t="s">
        <v>787</v>
      </c>
      <c r="B1088" s="215"/>
      <c r="C1088" s="215"/>
      <c r="D1088" s="215"/>
      <c r="E1088" s="215"/>
      <c r="F1088" s="215"/>
      <c r="G1088" s="215"/>
      <c r="H1088" s="215"/>
      <c r="I1088" s="216"/>
      <c r="J1088" s="117"/>
      <c r="K1088" s="97">
        <f t="shared" ref="K1088" si="325">F1088</f>
        <v>0</v>
      </c>
      <c r="L1088" s="98">
        <f t="shared" si="316"/>
        <v>0</v>
      </c>
      <c r="M1088" s="5" t="e">
        <f t="shared" ref="M1088:M1129" si="326">L1088/E1088*100-100</f>
        <v>#DIV/0!</v>
      </c>
      <c r="N1088" s="5">
        <f t="shared" ref="N1088:N1129" si="327">D1088*1.04</f>
        <v>0</v>
      </c>
      <c r="S1088" s="164">
        <f t="shared" si="317"/>
        <v>0</v>
      </c>
    </row>
    <row r="1089" spans="1:19" s="4" customFormat="1" x14ac:dyDescent="0.25">
      <c r="A1089" s="77">
        <v>90000602</v>
      </c>
      <c r="B1089" s="11" t="s">
        <v>1075</v>
      </c>
      <c r="C1089" s="61" t="s">
        <v>1011</v>
      </c>
      <c r="D1089" s="10">
        <f t="shared" ref="D1089:D1127" si="328">E1089/1.2</f>
        <v>317.5</v>
      </c>
      <c r="E1089" s="100">
        <f>VLOOKUP(A1089,[1]Лист1!$A$2:$O$1343,14,0)</f>
        <v>381</v>
      </c>
      <c r="F1089" s="100">
        <f t="shared" ref="F1089:F1112" si="329">K1089</f>
        <v>330</v>
      </c>
      <c r="G1089" s="112">
        <f t="shared" ref="G1089:G1127" si="330">E1089*$H$11</f>
        <v>396.24</v>
      </c>
      <c r="H1089" s="113"/>
      <c r="I1089" s="114">
        <f t="shared" ref="I1089:I1127" si="331">F1089*1.2</f>
        <v>396</v>
      </c>
      <c r="J1089" s="115">
        <f t="shared" ref="J1089:J1127" si="332">I1089/E1089*100-100</f>
        <v>3.9370078740157339</v>
      </c>
      <c r="K1089" s="97">
        <v>330</v>
      </c>
      <c r="L1089" s="98">
        <f t="shared" si="316"/>
        <v>396</v>
      </c>
      <c r="M1089" s="5">
        <f t="shared" si="326"/>
        <v>3.9370078740157339</v>
      </c>
      <c r="N1089" s="5">
        <f t="shared" si="327"/>
        <v>330.2</v>
      </c>
      <c r="S1089" s="164">
        <f t="shared" si="317"/>
        <v>0</v>
      </c>
    </row>
    <row r="1090" spans="1:19" s="4" customFormat="1" ht="31.5" x14ac:dyDescent="0.25">
      <c r="A1090" s="77">
        <v>90000603</v>
      </c>
      <c r="B1090" s="11" t="s">
        <v>788</v>
      </c>
      <c r="C1090" s="61" t="s">
        <v>1011</v>
      </c>
      <c r="D1090" s="10">
        <f t="shared" si="328"/>
        <v>584.16666666666674</v>
      </c>
      <c r="E1090" s="100">
        <f>VLOOKUP(A1090,[1]Лист1!$A$2:$O$1343,14,0)</f>
        <v>701</v>
      </c>
      <c r="F1090" s="100">
        <f t="shared" si="329"/>
        <v>605</v>
      </c>
      <c r="G1090" s="112">
        <f t="shared" si="330"/>
        <v>729.04000000000008</v>
      </c>
      <c r="H1090" s="113"/>
      <c r="I1090" s="114">
        <f t="shared" si="331"/>
        <v>726</v>
      </c>
      <c r="J1090" s="115">
        <f t="shared" si="332"/>
        <v>3.5663338088445045</v>
      </c>
      <c r="K1090" s="97">
        <v>605</v>
      </c>
      <c r="L1090" s="98">
        <f t="shared" si="316"/>
        <v>726</v>
      </c>
      <c r="M1090" s="5">
        <f t="shared" si="326"/>
        <v>3.5663338088445045</v>
      </c>
      <c r="N1090" s="5">
        <f t="shared" si="327"/>
        <v>607.53333333333342</v>
      </c>
      <c r="S1090" s="164">
        <f t="shared" si="317"/>
        <v>0</v>
      </c>
    </row>
    <row r="1091" spans="1:19" s="4" customFormat="1" x14ac:dyDescent="0.25">
      <c r="A1091" s="77">
        <v>90000102</v>
      </c>
      <c r="B1091" s="91" t="s">
        <v>1245</v>
      </c>
      <c r="C1091" s="61" t="s">
        <v>1011</v>
      </c>
      <c r="D1091" s="10">
        <f t="shared" si="328"/>
        <v>584.16666666666674</v>
      </c>
      <c r="E1091" s="100">
        <f>VLOOKUP(A1091,[1]Лист1!$A$2:$O$1343,14,0)</f>
        <v>701</v>
      </c>
      <c r="F1091" s="100">
        <f t="shared" si="329"/>
        <v>605</v>
      </c>
      <c r="G1091" s="112">
        <f t="shared" si="330"/>
        <v>729.04000000000008</v>
      </c>
      <c r="H1091" s="113"/>
      <c r="I1091" s="114">
        <f t="shared" si="331"/>
        <v>726</v>
      </c>
      <c r="J1091" s="115">
        <f t="shared" si="332"/>
        <v>3.5663338088445045</v>
      </c>
      <c r="K1091" s="97">
        <v>605</v>
      </c>
      <c r="L1091" s="98">
        <f t="shared" si="316"/>
        <v>726</v>
      </c>
      <c r="M1091" s="5">
        <f t="shared" si="326"/>
        <v>3.5663338088445045</v>
      </c>
      <c r="N1091" s="5">
        <f t="shared" si="327"/>
        <v>607.53333333333342</v>
      </c>
      <c r="S1091" s="164">
        <f t="shared" si="317"/>
        <v>0</v>
      </c>
    </row>
    <row r="1092" spans="1:19" s="4" customFormat="1" x14ac:dyDescent="0.25">
      <c r="A1092" s="77">
        <v>90000606</v>
      </c>
      <c r="B1092" s="11" t="s">
        <v>789</v>
      </c>
      <c r="C1092" s="61" t="s">
        <v>1011</v>
      </c>
      <c r="D1092" s="10">
        <f t="shared" si="328"/>
        <v>1477.5</v>
      </c>
      <c r="E1092" s="100">
        <f>VLOOKUP(A1092,[1]Лист1!$A$2:$O$1343,14,0)</f>
        <v>1773</v>
      </c>
      <c r="F1092" s="100">
        <f t="shared" si="329"/>
        <v>1535</v>
      </c>
      <c r="G1092" s="112">
        <f t="shared" si="330"/>
        <v>1843.92</v>
      </c>
      <c r="H1092" s="113"/>
      <c r="I1092" s="114">
        <f t="shared" si="331"/>
        <v>1842</v>
      </c>
      <c r="J1092" s="115">
        <f t="shared" si="332"/>
        <v>3.8917089678510877</v>
      </c>
      <c r="K1092" s="97">
        <v>1535</v>
      </c>
      <c r="L1092" s="98">
        <f t="shared" si="316"/>
        <v>1842</v>
      </c>
      <c r="M1092" s="5">
        <f t="shared" si="326"/>
        <v>3.8917089678510877</v>
      </c>
      <c r="N1092" s="5">
        <f t="shared" si="327"/>
        <v>1536.6000000000001</v>
      </c>
      <c r="S1092" s="164">
        <f t="shared" si="317"/>
        <v>0</v>
      </c>
    </row>
    <row r="1093" spans="1:19" s="4" customFormat="1" x14ac:dyDescent="0.25">
      <c r="A1093" s="77">
        <v>90000607</v>
      </c>
      <c r="B1093" s="11" t="s">
        <v>790</v>
      </c>
      <c r="C1093" s="61" t="s">
        <v>1011</v>
      </c>
      <c r="D1093" s="10">
        <f t="shared" si="328"/>
        <v>483.33333333333337</v>
      </c>
      <c r="E1093" s="100">
        <f>VLOOKUP(A1093,[1]Лист1!$A$2:$O$1343,14,0)</f>
        <v>580</v>
      </c>
      <c r="F1093" s="100">
        <f t="shared" si="329"/>
        <v>505</v>
      </c>
      <c r="G1093" s="112">
        <f t="shared" si="330"/>
        <v>603.20000000000005</v>
      </c>
      <c r="H1093" s="113"/>
      <c r="I1093" s="114">
        <f t="shared" si="331"/>
        <v>606</v>
      </c>
      <c r="J1093" s="115">
        <f t="shared" si="332"/>
        <v>4.4827586206896513</v>
      </c>
      <c r="K1093" s="97">
        <v>505</v>
      </c>
      <c r="L1093" s="98">
        <f t="shared" si="316"/>
        <v>606</v>
      </c>
      <c r="M1093" s="5">
        <f t="shared" si="326"/>
        <v>4.4827586206896513</v>
      </c>
      <c r="N1093" s="5">
        <f t="shared" si="327"/>
        <v>502.66666666666674</v>
      </c>
      <c r="S1093" s="164">
        <f t="shared" si="317"/>
        <v>0</v>
      </c>
    </row>
    <row r="1094" spans="1:19" s="4" customFormat="1" x14ac:dyDescent="0.25">
      <c r="A1094" s="77">
        <v>90000609</v>
      </c>
      <c r="B1094" s="11" t="s">
        <v>791</v>
      </c>
      <c r="C1094" s="61" t="s">
        <v>1011</v>
      </c>
      <c r="D1094" s="10">
        <f t="shared" si="328"/>
        <v>85</v>
      </c>
      <c r="E1094" s="100">
        <f>VLOOKUP(A1094,[1]Лист1!$A$2:$O$1343,14,0)</f>
        <v>102</v>
      </c>
      <c r="F1094" s="100">
        <f t="shared" si="329"/>
        <v>85</v>
      </c>
      <c r="G1094" s="112">
        <f t="shared" si="330"/>
        <v>106.08</v>
      </c>
      <c r="H1094" s="113"/>
      <c r="I1094" s="114">
        <f t="shared" si="331"/>
        <v>102</v>
      </c>
      <c r="J1094" s="115">
        <f t="shared" si="332"/>
        <v>0</v>
      </c>
      <c r="K1094" s="97">
        <v>85</v>
      </c>
      <c r="L1094" s="98">
        <f t="shared" si="316"/>
        <v>102</v>
      </c>
      <c r="M1094" s="5">
        <f t="shared" si="326"/>
        <v>0</v>
      </c>
      <c r="N1094" s="5">
        <f t="shared" si="327"/>
        <v>88.4</v>
      </c>
      <c r="S1094" s="164">
        <f t="shared" si="317"/>
        <v>0</v>
      </c>
    </row>
    <row r="1095" spans="1:19" s="4" customFormat="1" ht="31.5" x14ac:dyDescent="0.25">
      <c r="A1095" s="77">
        <v>90000617</v>
      </c>
      <c r="B1095" s="11" t="s">
        <v>792</v>
      </c>
      <c r="C1095" s="61" t="s">
        <v>1011</v>
      </c>
      <c r="D1095" s="10">
        <f t="shared" si="328"/>
        <v>127.5</v>
      </c>
      <c r="E1095" s="100">
        <f>VLOOKUP(A1095,[1]Лист1!$A$2:$O$1343,14,0)</f>
        <v>153</v>
      </c>
      <c r="F1095" s="100">
        <f t="shared" si="329"/>
        <v>130</v>
      </c>
      <c r="G1095" s="112">
        <f t="shared" si="330"/>
        <v>159.12</v>
      </c>
      <c r="H1095" s="113"/>
      <c r="I1095" s="114">
        <f t="shared" si="331"/>
        <v>156</v>
      </c>
      <c r="J1095" s="115">
        <f t="shared" si="332"/>
        <v>1.9607843137254832</v>
      </c>
      <c r="K1095" s="97">
        <v>130</v>
      </c>
      <c r="L1095" s="98">
        <f t="shared" si="316"/>
        <v>156</v>
      </c>
      <c r="M1095" s="5">
        <f t="shared" si="326"/>
        <v>1.9607843137254832</v>
      </c>
      <c r="N1095" s="5">
        <f t="shared" si="327"/>
        <v>132.6</v>
      </c>
      <c r="S1095" s="164">
        <f t="shared" si="317"/>
        <v>0</v>
      </c>
    </row>
    <row r="1096" spans="1:19" s="4" customFormat="1" x14ac:dyDescent="0.25">
      <c r="A1096" s="77">
        <v>90000611</v>
      </c>
      <c r="B1096" s="11" t="s">
        <v>793</v>
      </c>
      <c r="C1096" s="61" t="s">
        <v>1011</v>
      </c>
      <c r="D1096" s="10">
        <f t="shared" si="328"/>
        <v>65.833333333333343</v>
      </c>
      <c r="E1096" s="100">
        <f>VLOOKUP(A1096,[1]Лист1!$A$2:$O$1343,14,0)</f>
        <v>79</v>
      </c>
      <c r="F1096" s="100">
        <f t="shared" si="329"/>
        <v>70</v>
      </c>
      <c r="G1096" s="112">
        <f t="shared" si="330"/>
        <v>82.16</v>
      </c>
      <c r="H1096" s="113"/>
      <c r="I1096" s="114">
        <f t="shared" si="331"/>
        <v>84</v>
      </c>
      <c r="J1096" s="115">
        <f t="shared" si="332"/>
        <v>6.3291139240506169</v>
      </c>
      <c r="K1096" s="97">
        <v>70</v>
      </c>
      <c r="L1096" s="98">
        <f t="shared" si="316"/>
        <v>84</v>
      </c>
      <c r="M1096" s="5">
        <f t="shared" si="326"/>
        <v>6.3291139240506169</v>
      </c>
      <c r="N1096" s="5">
        <f t="shared" si="327"/>
        <v>68.466666666666683</v>
      </c>
      <c r="S1096" s="164">
        <f t="shared" si="317"/>
        <v>0</v>
      </c>
    </row>
    <row r="1097" spans="1:19" s="4" customFormat="1" x14ac:dyDescent="0.25">
      <c r="A1097" s="77">
        <v>90000612</v>
      </c>
      <c r="B1097" s="11" t="s">
        <v>794</v>
      </c>
      <c r="C1097" s="61" t="s">
        <v>1011</v>
      </c>
      <c r="D1097" s="10">
        <f t="shared" si="328"/>
        <v>65.833333333333343</v>
      </c>
      <c r="E1097" s="100">
        <f>VLOOKUP(A1097,[1]Лист1!$A$2:$O$1343,14,0)</f>
        <v>79</v>
      </c>
      <c r="F1097" s="100">
        <f t="shared" si="329"/>
        <v>70</v>
      </c>
      <c r="G1097" s="112">
        <f t="shared" si="330"/>
        <v>82.16</v>
      </c>
      <c r="H1097" s="113"/>
      <c r="I1097" s="114">
        <f t="shared" si="331"/>
        <v>84</v>
      </c>
      <c r="J1097" s="115">
        <f t="shared" si="332"/>
        <v>6.3291139240506169</v>
      </c>
      <c r="K1097" s="97">
        <v>70</v>
      </c>
      <c r="L1097" s="98">
        <f t="shared" si="316"/>
        <v>84</v>
      </c>
      <c r="M1097" s="5">
        <f t="shared" si="326"/>
        <v>6.3291139240506169</v>
      </c>
      <c r="N1097" s="5">
        <f t="shared" si="327"/>
        <v>68.466666666666683</v>
      </c>
      <c r="S1097" s="164">
        <f t="shared" si="317"/>
        <v>0</v>
      </c>
    </row>
    <row r="1098" spans="1:19" s="4" customFormat="1" x14ac:dyDescent="0.25">
      <c r="A1098" s="77">
        <v>90000613</v>
      </c>
      <c r="B1098" s="11" t="s">
        <v>795</v>
      </c>
      <c r="C1098" s="61" t="s">
        <v>1011</v>
      </c>
      <c r="D1098" s="10">
        <f t="shared" si="328"/>
        <v>531.66666666666674</v>
      </c>
      <c r="E1098" s="100">
        <f>VLOOKUP(A1098,[1]Лист1!$A$2:$O$1343,14,0)</f>
        <v>638</v>
      </c>
      <c r="F1098" s="100">
        <f t="shared" si="329"/>
        <v>555</v>
      </c>
      <c r="G1098" s="112">
        <f t="shared" si="330"/>
        <v>663.52</v>
      </c>
      <c r="H1098" s="113"/>
      <c r="I1098" s="114">
        <f t="shared" si="331"/>
        <v>666</v>
      </c>
      <c r="J1098" s="115">
        <f t="shared" si="332"/>
        <v>4.3887147335423151</v>
      </c>
      <c r="K1098" s="97">
        <v>555</v>
      </c>
      <c r="L1098" s="98">
        <f t="shared" si="316"/>
        <v>666</v>
      </c>
      <c r="M1098" s="5">
        <f t="shared" si="326"/>
        <v>4.3887147335423151</v>
      </c>
      <c r="N1098" s="5">
        <f t="shared" si="327"/>
        <v>552.93333333333339</v>
      </c>
      <c r="S1098" s="164">
        <f t="shared" si="317"/>
        <v>0</v>
      </c>
    </row>
    <row r="1099" spans="1:19" s="4" customFormat="1" ht="31.5" x14ac:dyDescent="0.25">
      <c r="A1099" s="77">
        <v>90000614</v>
      </c>
      <c r="B1099" s="11" t="s">
        <v>796</v>
      </c>
      <c r="C1099" s="61" t="s">
        <v>1011</v>
      </c>
      <c r="D1099" s="10">
        <f t="shared" si="328"/>
        <v>531.66666666666674</v>
      </c>
      <c r="E1099" s="100">
        <f>VLOOKUP(A1099,[1]Лист1!$A$2:$O$1343,14,0)</f>
        <v>638</v>
      </c>
      <c r="F1099" s="100">
        <f t="shared" si="329"/>
        <v>555</v>
      </c>
      <c r="G1099" s="112">
        <f t="shared" si="330"/>
        <v>663.52</v>
      </c>
      <c r="H1099" s="113"/>
      <c r="I1099" s="114">
        <f t="shared" si="331"/>
        <v>666</v>
      </c>
      <c r="J1099" s="115">
        <f t="shared" si="332"/>
        <v>4.3887147335423151</v>
      </c>
      <c r="K1099" s="97">
        <v>555</v>
      </c>
      <c r="L1099" s="98">
        <f t="shared" si="316"/>
        <v>666</v>
      </c>
      <c r="M1099" s="5">
        <f t="shared" si="326"/>
        <v>4.3887147335423151</v>
      </c>
      <c r="N1099" s="5">
        <f t="shared" si="327"/>
        <v>552.93333333333339</v>
      </c>
      <c r="S1099" s="164">
        <f t="shared" si="317"/>
        <v>0</v>
      </c>
    </row>
    <row r="1100" spans="1:19" s="4" customFormat="1" x14ac:dyDescent="0.25">
      <c r="A1100" s="77">
        <v>90000103</v>
      </c>
      <c r="B1100" s="91" t="s">
        <v>1246</v>
      </c>
      <c r="C1100" s="61" t="s">
        <v>1011</v>
      </c>
      <c r="D1100" s="10">
        <f t="shared" si="328"/>
        <v>550.83333333333337</v>
      </c>
      <c r="E1100" s="100">
        <f>VLOOKUP(A1100,[1]Лист1!$A$2:$O$1343,14,0)</f>
        <v>661</v>
      </c>
      <c r="F1100" s="100">
        <f t="shared" si="329"/>
        <v>575</v>
      </c>
      <c r="G1100" s="112">
        <f t="shared" si="330"/>
        <v>687.44</v>
      </c>
      <c r="H1100" s="113"/>
      <c r="I1100" s="114">
        <f t="shared" si="331"/>
        <v>690</v>
      </c>
      <c r="J1100" s="115">
        <f t="shared" si="332"/>
        <v>4.3872919818456921</v>
      </c>
      <c r="K1100" s="97">
        <v>575</v>
      </c>
      <c r="L1100" s="98">
        <f t="shared" si="316"/>
        <v>690</v>
      </c>
      <c r="M1100" s="5">
        <f t="shared" si="326"/>
        <v>4.3872919818456921</v>
      </c>
      <c r="N1100" s="5">
        <f t="shared" si="327"/>
        <v>572.86666666666667</v>
      </c>
      <c r="S1100" s="164">
        <f t="shared" si="317"/>
        <v>0</v>
      </c>
    </row>
    <row r="1101" spans="1:19" s="4" customFormat="1" ht="31.5" x14ac:dyDescent="0.25">
      <c r="A1101" s="77">
        <v>90000645</v>
      </c>
      <c r="B1101" s="11" t="s">
        <v>797</v>
      </c>
      <c r="C1101" s="61" t="s">
        <v>1011</v>
      </c>
      <c r="D1101" s="10">
        <f t="shared" si="328"/>
        <v>112.5</v>
      </c>
      <c r="E1101" s="100">
        <f>VLOOKUP(A1101,[1]Лист1!$A$2:$O$1343,14,0)</f>
        <v>135</v>
      </c>
      <c r="F1101" s="100">
        <f t="shared" si="329"/>
        <v>115</v>
      </c>
      <c r="G1101" s="112">
        <f t="shared" si="330"/>
        <v>140.4</v>
      </c>
      <c r="H1101" s="113"/>
      <c r="I1101" s="114">
        <f t="shared" si="331"/>
        <v>138</v>
      </c>
      <c r="J1101" s="115">
        <f t="shared" si="332"/>
        <v>2.2222222222222143</v>
      </c>
      <c r="K1101" s="97">
        <v>115</v>
      </c>
      <c r="L1101" s="98">
        <f t="shared" si="316"/>
        <v>138</v>
      </c>
      <c r="M1101" s="5">
        <f t="shared" si="326"/>
        <v>2.2222222222222143</v>
      </c>
      <c r="N1101" s="5">
        <f t="shared" si="327"/>
        <v>117</v>
      </c>
      <c r="S1101" s="164">
        <f t="shared" si="317"/>
        <v>0</v>
      </c>
    </row>
    <row r="1102" spans="1:19" s="4" customFormat="1" x14ac:dyDescent="0.25">
      <c r="A1102" s="77">
        <v>90000647</v>
      </c>
      <c r="B1102" s="11" t="s">
        <v>798</v>
      </c>
      <c r="C1102" s="61" t="s">
        <v>1011</v>
      </c>
      <c r="D1102" s="10">
        <f t="shared" si="328"/>
        <v>487.5</v>
      </c>
      <c r="E1102" s="100">
        <f>VLOOKUP(A1102,[1]Лист1!$A$2:$O$1343,14,0)</f>
        <v>585</v>
      </c>
      <c r="F1102" s="100">
        <f t="shared" si="329"/>
        <v>505</v>
      </c>
      <c r="G1102" s="112">
        <f t="shared" si="330"/>
        <v>608.4</v>
      </c>
      <c r="H1102" s="113"/>
      <c r="I1102" s="114">
        <f t="shared" si="331"/>
        <v>606</v>
      </c>
      <c r="J1102" s="115">
        <f t="shared" si="332"/>
        <v>3.5897435897436054</v>
      </c>
      <c r="K1102" s="97">
        <v>505</v>
      </c>
      <c r="L1102" s="98">
        <f t="shared" si="316"/>
        <v>606</v>
      </c>
      <c r="M1102" s="5">
        <f t="shared" si="326"/>
        <v>3.5897435897436054</v>
      </c>
      <c r="N1102" s="5">
        <f t="shared" si="327"/>
        <v>507</v>
      </c>
      <c r="S1102" s="164">
        <f t="shared" si="317"/>
        <v>0</v>
      </c>
    </row>
    <row r="1103" spans="1:19" s="4" customFormat="1" ht="31.5" x14ac:dyDescent="0.25">
      <c r="A1103" s="77">
        <v>90000095</v>
      </c>
      <c r="B1103" s="11" t="s">
        <v>1094</v>
      </c>
      <c r="C1103" s="61" t="s">
        <v>1011</v>
      </c>
      <c r="D1103" s="10">
        <f t="shared" si="328"/>
        <v>6314.166666666667</v>
      </c>
      <c r="E1103" s="100">
        <f>VLOOKUP(A1103,[1]Лист1!$A$2:$O$1343,14,0)</f>
        <v>7577</v>
      </c>
      <c r="F1103" s="100">
        <f t="shared" si="329"/>
        <v>6565</v>
      </c>
      <c r="G1103" s="112">
        <f t="shared" si="330"/>
        <v>7880.08</v>
      </c>
      <c r="H1103" s="113"/>
      <c r="I1103" s="114">
        <f t="shared" si="331"/>
        <v>7878</v>
      </c>
      <c r="J1103" s="115">
        <f t="shared" si="332"/>
        <v>3.9725485020456688</v>
      </c>
      <c r="K1103" s="97">
        <v>6565</v>
      </c>
      <c r="L1103" s="98">
        <f t="shared" si="316"/>
        <v>7878</v>
      </c>
      <c r="M1103" s="5">
        <f t="shared" si="326"/>
        <v>3.9725485020456688</v>
      </c>
      <c r="N1103" s="5">
        <f t="shared" si="327"/>
        <v>6566.7333333333336</v>
      </c>
      <c r="S1103" s="164">
        <f t="shared" si="317"/>
        <v>0</v>
      </c>
    </row>
    <row r="1104" spans="1:19" s="4" customFormat="1" ht="31.5" x14ac:dyDescent="0.25">
      <c r="A1104" s="77">
        <v>90000649</v>
      </c>
      <c r="B1104" s="11" t="s">
        <v>799</v>
      </c>
      <c r="C1104" s="61" t="s">
        <v>1011</v>
      </c>
      <c r="D1104" s="10">
        <f t="shared" si="328"/>
        <v>392.5</v>
      </c>
      <c r="E1104" s="100">
        <f>VLOOKUP(A1104,[1]Лист1!$A$2:$O$1343,14,0)</f>
        <v>471</v>
      </c>
      <c r="F1104" s="100">
        <f t="shared" si="329"/>
        <v>405</v>
      </c>
      <c r="G1104" s="112">
        <f t="shared" si="330"/>
        <v>489.84000000000003</v>
      </c>
      <c r="H1104" s="113"/>
      <c r="I1104" s="114">
        <f t="shared" si="331"/>
        <v>486</v>
      </c>
      <c r="J1104" s="115">
        <f t="shared" si="332"/>
        <v>3.1847133757961785</v>
      </c>
      <c r="K1104" s="97">
        <v>405</v>
      </c>
      <c r="L1104" s="98">
        <f t="shared" si="316"/>
        <v>486</v>
      </c>
      <c r="M1104" s="5">
        <f t="shared" si="326"/>
        <v>3.1847133757961785</v>
      </c>
      <c r="N1104" s="5">
        <f t="shared" si="327"/>
        <v>408.2</v>
      </c>
      <c r="S1104" s="164">
        <f t="shared" si="317"/>
        <v>0</v>
      </c>
    </row>
    <row r="1105" spans="1:19" s="4" customFormat="1" ht="31.5" x14ac:dyDescent="0.25">
      <c r="A1105" s="77">
        <v>90000650</v>
      </c>
      <c r="B1105" s="11" t="s">
        <v>800</v>
      </c>
      <c r="C1105" s="61" t="s">
        <v>1011</v>
      </c>
      <c r="D1105" s="10">
        <f t="shared" si="328"/>
        <v>655.83333333333337</v>
      </c>
      <c r="E1105" s="100">
        <f>VLOOKUP(A1105,[1]Лист1!$A$2:$O$1343,14,0)</f>
        <v>787</v>
      </c>
      <c r="F1105" s="100">
        <f t="shared" si="329"/>
        <v>680</v>
      </c>
      <c r="G1105" s="112">
        <f t="shared" si="330"/>
        <v>818.48</v>
      </c>
      <c r="H1105" s="113"/>
      <c r="I1105" s="114">
        <f t="shared" si="331"/>
        <v>816</v>
      </c>
      <c r="J1105" s="115">
        <f t="shared" si="332"/>
        <v>3.6848792884371022</v>
      </c>
      <c r="K1105" s="97">
        <v>680</v>
      </c>
      <c r="L1105" s="98">
        <f t="shared" si="316"/>
        <v>816</v>
      </c>
      <c r="M1105" s="5">
        <f t="shared" si="326"/>
        <v>3.6848792884371022</v>
      </c>
      <c r="N1105" s="5">
        <f t="shared" si="327"/>
        <v>682.06666666666672</v>
      </c>
      <c r="S1105" s="164">
        <f t="shared" si="317"/>
        <v>0</v>
      </c>
    </row>
    <row r="1106" spans="1:19" s="4" customFormat="1" x14ac:dyDescent="0.25">
      <c r="A1106" s="65">
        <v>90000101</v>
      </c>
      <c r="B1106" s="11" t="s">
        <v>1251</v>
      </c>
      <c r="C1106" s="61" t="s">
        <v>1011</v>
      </c>
      <c r="D1106" s="10">
        <f t="shared" si="328"/>
        <v>157.5</v>
      </c>
      <c r="E1106" s="100">
        <f>VLOOKUP(A1106,[1]Лист1!$A$2:$O$1343,14,0)</f>
        <v>189</v>
      </c>
      <c r="F1106" s="100">
        <f t="shared" si="329"/>
        <v>165</v>
      </c>
      <c r="G1106" s="112">
        <f t="shared" si="330"/>
        <v>196.56</v>
      </c>
      <c r="H1106" s="113"/>
      <c r="I1106" s="114">
        <f t="shared" si="331"/>
        <v>198</v>
      </c>
      <c r="J1106" s="115">
        <f t="shared" si="332"/>
        <v>4.7619047619047734</v>
      </c>
      <c r="K1106" s="97">
        <v>165</v>
      </c>
      <c r="L1106" s="98">
        <f t="shared" si="316"/>
        <v>198</v>
      </c>
      <c r="M1106" s="5">
        <f t="shared" si="326"/>
        <v>4.7619047619047734</v>
      </c>
      <c r="N1106" s="5">
        <f t="shared" si="327"/>
        <v>163.80000000000001</v>
      </c>
      <c r="S1106" s="164">
        <f t="shared" si="317"/>
        <v>0</v>
      </c>
    </row>
    <row r="1107" spans="1:19" s="4" customFormat="1" x14ac:dyDescent="0.25">
      <c r="A1107" s="77">
        <v>90000619</v>
      </c>
      <c r="B1107" s="11" t="s">
        <v>801</v>
      </c>
      <c r="C1107" s="61" t="s">
        <v>1011</v>
      </c>
      <c r="D1107" s="10">
        <f t="shared" si="328"/>
        <v>317.5</v>
      </c>
      <c r="E1107" s="100">
        <f>VLOOKUP(A1107,[1]Лист1!$A$2:$O$1343,14,0)</f>
        <v>381</v>
      </c>
      <c r="F1107" s="100">
        <f t="shared" si="329"/>
        <v>330</v>
      </c>
      <c r="G1107" s="112">
        <f t="shared" si="330"/>
        <v>396.24</v>
      </c>
      <c r="H1107" s="113"/>
      <c r="I1107" s="114">
        <f t="shared" si="331"/>
        <v>396</v>
      </c>
      <c r="J1107" s="115">
        <f t="shared" si="332"/>
        <v>3.9370078740157339</v>
      </c>
      <c r="K1107" s="97">
        <v>330</v>
      </c>
      <c r="L1107" s="98">
        <f t="shared" si="316"/>
        <v>396</v>
      </c>
      <c r="M1107" s="5">
        <f t="shared" si="326"/>
        <v>3.9370078740157339</v>
      </c>
      <c r="N1107" s="5">
        <f t="shared" si="327"/>
        <v>330.2</v>
      </c>
      <c r="S1107" s="164">
        <f t="shared" si="317"/>
        <v>0</v>
      </c>
    </row>
    <row r="1108" spans="1:19" s="4" customFormat="1" ht="31.5" x14ac:dyDescent="0.25">
      <c r="A1108" s="77">
        <v>90000620</v>
      </c>
      <c r="B1108" s="11" t="s">
        <v>802</v>
      </c>
      <c r="C1108" s="61" t="s">
        <v>1011</v>
      </c>
      <c r="D1108" s="10">
        <f t="shared" si="328"/>
        <v>574.16666666666674</v>
      </c>
      <c r="E1108" s="100">
        <f>VLOOKUP(A1108,[1]Лист1!$A$2:$O$1343,14,0)</f>
        <v>689</v>
      </c>
      <c r="F1108" s="100">
        <f t="shared" si="329"/>
        <v>595</v>
      </c>
      <c r="G1108" s="112">
        <f t="shared" si="330"/>
        <v>716.56000000000006</v>
      </c>
      <c r="H1108" s="113"/>
      <c r="I1108" s="114">
        <f t="shared" si="331"/>
        <v>714</v>
      </c>
      <c r="J1108" s="115">
        <f t="shared" si="332"/>
        <v>3.6284470246734486</v>
      </c>
      <c r="K1108" s="97">
        <v>595</v>
      </c>
      <c r="L1108" s="98">
        <f t="shared" si="316"/>
        <v>714</v>
      </c>
      <c r="M1108" s="5">
        <f t="shared" si="326"/>
        <v>3.6284470246734486</v>
      </c>
      <c r="N1108" s="5">
        <f t="shared" si="327"/>
        <v>597.13333333333344</v>
      </c>
      <c r="S1108" s="164">
        <f t="shared" si="317"/>
        <v>0</v>
      </c>
    </row>
    <row r="1109" spans="1:19" s="4" customFormat="1" x14ac:dyDescent="0.25">
      <c r="A1109" s="77">
        <v>90000104</v>
      </c>
      <c r="B1109" s="91" t="s">
        <v>1247</v>
      </c>
      <c r="C1109" s="61" t="s">
        <v>1011</v>
      </c>
      <c r="D1109" s="10">
        <f t="shared" si="328"/>
        <v>118.33333333333334</v>
      </c>
      <c r="E1109" s="100">
        <f>VLOOKUP(A1109,[1]Лист1!$A$2:$O$1343,14,0)</f>
        <v>142</v>
      </c>
      <c r="F1109" s="100">
        <f t="shared" si="329"/>
        <v>120</v>
      </c>
      <c r="G1109" s="112">
        <f t="shared" si="330"/>
        <v>147.68</v>
      </c>
      <c r="H1109" s="113"/>
      <c r="I1109" s="114">
        <f t="shared" si="331"/>
        <v>144</v>
      </c>
      <c r="J1109" s="115">
        <f t="shared" si="332"/>
        <v>1.4084507042253449</v>
      </c>
      <c r="K1109" s="97">
        <v>120</v>
      </c>
      <c r="L1109" s="98">
        <f t="shared" si="316"/>
        <v>144</v>
      </c>
      <c r="M1109" s="5">
        <f t="shared" si="326"/>
        <v>1.4084507042253449</v>
      </c>
      <c r="N1109" s="5">
        <f t="shared" si="327"/>
        <v>123.06666666666668</v>
      </c>
      <c r="S1109" s="164">
        <f t="shared" si="317"/>
        <v>0</v>
      </c>
    </row>
    <row r="1110" spans="1:19" s="4" customFormat="1" ht="47.25" x14ac:dyDescent="0.25">
      <c r="A1110" s="65">
        <v>90000105</v>
      </c>
      <c r="B1110" s="91" t="s">
        <v>1275</v>
      </c>
      <c r="C1110" s="61" t="s">
        <v>1011</v>
      </c>
      <c r="D1110" s="10">
        <f t="shared" si="328"/>
        <v>666.66666666666674</v>
      </c>
      <c r="E1110" s="100">
        <f>VLOOKUP(A1110,[1]Лист1!$A$2:$O$1343,14,0)</f>
        <v>800</v>
      </c>
      <c r="F1110" s="100">
        <f t="shared" si="329"/>
        <v>695</v>
      </c>
      <c r="G1110" s="112">
        <f t="shared" si="330"/>
        <v>832</v>
      </c>
      <c r="H1110" s="113"/>
      <c r="I1110" s="114">
        <f t="shared" si="331"/>
        <v>834</v>
      </c>
      <c r="J1110" s="115">
        <f t="shared" si="332"/>
        <v>4.25</v>
      </c>
      <c r="K1110" s="97">
        <v>695</v>
      </c>
      <c r="L1110" s="98">
        <f t="shared" si="316"/>
        <v>834</v>
      </c>
      <c r="M1110" s="5">
        <f t="shared" si="326"/>
        <v>4.25</v>
      </c>
      <c r="N1110" s="5">
        <f t="shared" si="327"/>
        <v>693.33333333333348</v>
      </c>
      <c r="S1110" s="164">
        <f t="shared" ref="S1110:S1127" si="333">(ROUND(F1110,2)*1.2)-ROUND(I1110,2)</f>
        <v>0</v>
      </c>
    </row>
    <row r="1111" spans="1:19" s="4" customFormat="1" ht="31.5" x14ac:dyDescent="0.25">
      <c r="A1111" s="77">
        <v>90000626</v>
      </c>
      <c r="B1111" s="11" t="s">
        <v>803</v>
      </c>
      <c r="C1111" s="61" t="s">
        <v>1011</v>
      </c>
      <c r="D1111" s="10">
        <f t="shared" si="328"/>
        <v>370</v>
      </c>
      <c r="E1111" s="100">
        <f>VLOOKUP(A1111,[1]Лист1!$A$2:$O$1343,14,0)</f>
        <v>444</v>
      </c>
      <c r="F1111" s="100">
        <f t="shared" si="329"/>
        <v>385</v>
      </c>
      <c r="G1111" s="112">
        <f t="shared" si="330"/>
        <v>461.76</v>
      </c>
      <c r="H1111" s="113"/>
      <c r="I1111" s="114">
        <f t="shared" si="331"/>
        <v>462</v>
      </c>
      <c r="J1111" s="115">
        <f t="shared" si="332"/>
        <v>4.0540540540540633</v>
      </c>
      <c r="K1111" s="97">
        <v>385</v>
      </c>
      <c r="L1111" s="98">
        <f t="shared" si="316"/>
        <v>462</v>
      </c>
      <c r="M1111" s="5">
        <f t="shared" si="326"/>
        <v>4.0540540540540633</v>
      </c>
      <c r="N1111" s="5">
        <f t="shared" si="327"/>
        <v>384.8</v>
      </c>
      <c r="S1111" s="164">
        <f t="shared" si="333"/>
        <v>0</v>
      </c>
    </row>
    <row r="1112" spans="1:19" s="4" customFormat="1" ht="31.5" x14ac:dyDescent="0.25">
      <c r="A1112" s="77">
        <v>90000106</v>
      </c>
      <c r="B1112" s="91" t="s">
        <v>1248</v>
      </c>
      <c r="C1112" s="61" t="s">
        <v>1011</v>
      </c>
      <c r="D1112" s="10">
        <f t="shared" si="328"/>
        <v>584.16666666666674</v>
      </c>
      <c r="E1112" s="100">
        <v>701</v>
      </c>
      <c r="F1112" s="100">
        <f t="shared" si="329"/>
        <v>605</v>
      </c>
      <c r="G1112" s="112">
        <f t="shared" si="330"/>
        <v>729.04000000000008</v>
      </c>
      <c r="H1112" s="113"/>
      <c r="I1112" s="114">
        <f t="shared" si="331"/>
        <v>726</v>
      </c>
      <c r="J1112" s="115">
        <f t="shared" si="332"/>
        <v>3.5663338088445045</v>
      </c>
      <c r="K1112" s="97">
        <v>605</v>
      </c>
      <c r="L1112" s="98">
        <f t="shared" ref="L1112:L1174" si="334">K1112*1.2</f>
        <v>726</v>
      </c>
      <c r="M1112" s="5">
        <f t="shared" si="326"/>
        <v>3.5663338088445045</v>
      </c>
      <c r="N1112" s="5">
        <f t="shared" si="327"/>
        <v>607.53333333333342</v>
      </c>
      <c r="S1112" s="164">
        <f t="shared" si="333"/>
        <v>0</v>
      </c>
    </row>
    <row r="1113" spans="1:19" s="4" customFormat="1" ht="31.5" x14ac:dyDescent="0.25">
      <c r="A1113" s="77">
        <v>90000631</v>
      </c>
      <c r="B1113" s="11" t="s">
        <v>804</v>
      </c>
      <c r="C1113" s="61" t="s">
        <v>1011</v>
      </c>
      <c r="D1113" s="10">
        <f t="shared" si="328"/>
        <v>180</v>
      </c>
      <c r="E1113" s="100">
        <f>VLOOKUP(A1113,[1]Лист1!$A$2:$O$1343,14,0)</f>
        <v>216</v>
      </c>
      <c r="F1113" s="100">
        <v>185</v>
      </c>
      <c r="G1113" s="112">
        <f t="shared" si="330"/>
        <v>224.64000000000001</v>
      </c>
      <c r="H1113" s="113"/>
      <c r="I1113" s="114">
        <f t="shared" si="331"/>
        <v>222</v>
      </c>
      <c r="J1113" s="115">
        <f t="shared" si="332"/>
        <v>2.7777777777777715</v>
      </c>
      <c r="K1113" s="97">
        <v>1775</v>
      </c>
      <c r="L1113" s="98">
        <f t="shared" si="334"/>
        <v>2130</v>
      </c>
      <c r="M1113" s="5">
        <f t="shared" si="326"/>
        <v>886.11111111111109</v>
      </c>
      <c r="N1113" s="5">
        <f t="shared" si="327"/>
        <v>187.20000000000002</v>
      </c>
      <c r="S1113" s="164">
        <f t="shared" si="333"/>
        <v>0</v>
      </c>
    </row>
    <row r="1114" spans="1:19" s="4" customFormat="1" ht="31.5" x14ac:dyDescent="0.25">
      <c r="A1114" s="77">
        <v>90000094</v>
      </c>
      <c r="B1114" s="11" t="s">
        <v>1095</v>
      </c>
      <c r="C1114" s="61" t="s">
        <v>1011</v>
      </c>
      <c r="D1114" s="10">
        <f t="shared" si="328"/>
        <v>1708.3333333333335</v>
      </c>
      <c r="E1114" s="100">
        <f>VLOOKUP(A1114,[1]Лист1!$A$2:$O$1343,14,0)</f>
        <v>2050</v>
      </c>
      <c r="F1114" s="100">
        <f t="shared" ref="F1114:F1122" si="335">K1114</f>
        <v>1775</v>
      </c>
      <c r="G1114" s="112">
        <f t="shared" si="330"/>
        <v>2132</v>
      </c>
      <c r="H1114" s="113"/>
      <c r="I1114" s="114">
        <f t="shared" si="331"/>
        <v>2130</v>
      </c>
      <c r="J1114" s="115">
        <f t="shared" si="332"/>
        <v>3.9024390243902474</v>
      </c>
      <c r="K1114" s="97">
        <v>1775</v>
      </c>
      <c r="L1114" s="98">
        <f t="shared" si="334"/>
        <v>2130</v>
      </c>
      <c r="M1114" s="5">
        <f t="shared" si="326"/>
        <v>3.9024390243902474</v>
      </c>
      <c r="N1114" s="5">
        <f t="shared" si="327"/>
        <v>1776.666666666667</v>
      </c>
      <c r="S1114" s="164">
        <f t="shared" si="333"/>
        <v>0</v>
      </c>
    </row>
    <row r="1115" spans="1:19" ht="31.5" x14ac:dyDescent="0.25">
      <c r="A1115" s="77">
        <v>90000643</v>
      </c>
      <c r="B1115" s="11" t="s">
        <v>805</v>
      </c>
      <c r="C1115" s="61" t="s">
        <v>1011</v>
      </c>
      <c r="D1115" s="10">
        <f t="shared" si="328"/>
        <v>911.66666666666674</v>
      </c>
      <c r="E1115" s="100">
        <f>VLOOKUP(A1115,[1]Лист1!$A$2:$O$1343,14,0)</f>
        <v>1094</v>
      </c>
      <c r="F1115" s="100">
        <f t="shared" si="335"/>
        <v>945</v>
      </c>
      <c r="G1115" s="112">
        <f t="shared" si="330"/>
        <v>1137.76</v>
      </c>
      <c r="H1115" s="113"/>
      <c r="I1115" s="114">
        <f t="shared" si="331"/>
        <v>1134</v>
      </c>
      <c r="J1115" s="115">
        <f t="shared" si="332"/>
        <v>3.656307129798904</v>
      </c>
      <c r="K1115" s="97">
        <v>945</v>
      </c>
      <c r="L1115" s="98">
        <f t="shared" si="334"/>
        <v>1134</v>
      </c>
      <c r="M1115" s="5">
        <f t="shared" si="326"/>
        <v>3.656307129798904</v>
      </c>
      <c r="N1115" s="5">
        <f t="shared" si="327"/>
        <v>948.13333333333344</v>
      </c>
      <c r="S1115" s="164">
        <f t="shared" si="333"/>
        <v>0</v>
      </c>
    </row>
    <row r="1116" spans="1:19" ht="47.25" x14ac:dyDescent="0.25">
      <c r="A1116" s="77">
        <v>90000093</v>
      </c>
      <c r="B1116" s="11" t="s">
        <v>1311</v>
      </c>
      <c r="C1116" s="61" t="s">
        <v>1011</v>
      </c>
      <c r="D1116" s="10">
        <f t="shared" si="328"/>
        <v>816.66666666666674</v>
      </c>
      <c r="E1116" s="100">
        <f>VLOOKUP(A1116,[1]Лист1!$A$2:$O$1343,14,0)</f>
        <v>980</v>
      </c>
      <c r="F1116" s="100">
        <f t="shared" si="335"/>
        <v>845</v>
      </c>
      <c r="G1116" s="112">
        <f t="shared" si="330"/>
        <v>1019.2</v>
      </c>
      <c r="H1116" s="113"/>
      <c r="I1116" s="114">
        <f t="shared" si="331"/>
        <v>1014</v>
      </c>
      <c r="J1116" s="115">
        <f t="shared" si="332"/>
        <v>3.4693877551020336</v>
      </c>
      <c r="K1116" s="97">
        <v>845</v>
      </c>
      <c r="L1116" s="98">
        <f t="shared" si="334"/>
        <v>1014</v>
      </c>
      <c r="M1116" s="5">
        <f t="shared" si="326"/>
        <v>3.4693877551020336</v>
      </c>
      <c r="N1116" s="5">
        <f t="shared" si="327"/>
        <v>849.33333333333348</v>
      </c>
      <c r="S1116" s="164">
        <f t="shared" si="333"/>
        <v>0</v>
      </c>
    </row>
    <row r="1117" spans="1:19" ht="47.25" x14ac:dyDescent="0.25">
      <c r="A1117" s="77">
        <v>90000092</v>
      </c>
      <c r="B1117" s="11" t="s">
        <v>1312</v>
      </c>
      <c r="C1117" s="61" t="s">
        <v>1011</v>
      </c>
      <c r="D1117" s="10">
        <f t="shared" si="328"/>
        <v>845</v>
      </c>
      <c r="E1117" s="100">
        <f>VLOOKUP(A1117,[1]Лист1!$A$2:$O$1343,14,0)</f>
        <v>1014</v>
      </c>
      <c r="F1117" s="100">
        <f t="shared" si="335"/>
        <v>875</v>
      </c>
      <c r="G1117" s="112">
        <f t="shared" si="330"/>
        <v>1054.56</v>
      </c>
      <c r="H1117" s="113"/>
      <c r="I1117" s="114">
        <f t="shared" si="331"/>
        <v>1050</v>
      </c>
      <c r="J1117" s="115">
        <f t="shared" si="332"/>
        <v>3.5502958579881607</v>
      </c>
      <c r="K1117" s="97">
        <v>875</v>
      </c>
      <c r="L1117" s="98">
        <f t="shared" si="334"/>
        <v>1050</v>
      </c>
      <c r="M1117" s="5">
        <f t="shared" si="326"/>
        <v>3.5502958579881607</v>
      </c>
      <c r="N1117" s="5">
        <f t="shared" si="327"/>
        <v>878.80000000000007</v>
      </c>
      <c r="S1117" s="164">
        <f t="shared" si="333"/>
        <v>0</v>
      </c>
    </row>
    <row r="1118" spans="1:19" ht="31.5" x14ac:dyDescent="0.25">
      <c r="A1118" s="77">
        <v>90000091</v>
      </c>
      <c r="B1118" s="11" t="s">
        <v>1009</v>
      </c>
      <c r="C1118" s="61" t="s">
        <v>1011</v>
      </c>
      <c r="D1118" s="10">
        <f t="shared" si="328"/>
        <v>1095.8333333333335</v>
      </c>
      <c r="E1118" s="100">
        <f>VLOOKUP(A1118,[1]Лист1!$A$2:$O$1343,14,0)</f>
        <v>1315</v>
      </c>
      <c r="F1118" s="100">
        <f t="shared" si="335"/>
        <v>1140</v>
      </c>
      <c r="G1118" s="112">
        <f t="shared" si="330"/>
        <v>1367.6000000000001</v>
      </c>
      <c r="H1118" s="113"/>
      <c r="I1118" s="114">
        <f t="shared" si="331"/>
        <v>1368</v>
      </c>
      <c r="J1118" s="115">
        <f t="shared" si="332"/>
        <v>4.0304182509505608</v>
      </c>
      <c r="K1118" s="97">
        <v>1140</v>
      </c>
      <c r="L1118" s="98">
        <f t="shared" si="334"/>
        <v>1368</v>
      </c>
      <c r="M1118" s="5">
        <f t="shared" si="326"/>
        <v>4.0304182509505608</v>
      </c>
      <c r="N1118" s="5">
        <f t="shared" si="327"/>
        <v>1139.666666666667</v>
      </c>
      <c r="S1118" s="164">
        <f t="shared" si="333"/>
        <v>0</v>
      </c>
    </row>
    <row r="1119" spans="1:19" ht="31.5" x14ac:dyDescent="0.25">
      <c r="A1119" s="77">
        <v>90000090</v>
      </c>
      <c r="B1119" s="11" t="s">
        <v>1010</v>
      </c>
      <c r="C1119" s="61" t="s">
        <v>1011</v>
      </c>
      <c r="D1119" s="10">
        <f t="shared" si="328"/>
        <v>911.66666666666674</v>
      </c>
      <c r="E1119" s="100">
        <f>VLOOKUP(A1119,[1]Лист1!$A$2:$O$1343,14,0)</f>
        <v>1094</v>
      </c>
      <c r="F1119" s="100">
        <f t="shared" si="335"/>
        <v>945</v>
      </c>
      <c r="G1119" s="112">
        <f t="shared" si="330"/>
        <v>1137.76</v>
      </c>
      <c r="H1119" s="113"/>
      <c r="I1119" s="114">
        <f t="shared" si="331"/>
        <v>1134</v>
      </c>
      <c r="J1119" s="115">
        <f t="shared" si="332"/>
        <v>3.656307129798904</v>
      </c>
      <c r="K1119" s="97">
        <v>945</v>
      </c>
      <c r="L1119" s="98">
        <f t="shared" si="334"/>
        <v>1134</v>
      </c>
      <c r="M1119" s="5">
        <f t="shared" si="326"/>
        <v>3.656307129798904</v>
      </c>
      <c r="N1119" s="5">
        <f t="shared" si="327"/>
        <v>948.13333333333344</v>
      </c>
      <c r="S1119" s="164">
        <f t="shared" si="333"/>
        <v>0</v>
      </c>
    </row>
    <row r="1120" spans="1:19" ht="47.25" x14ac:dyDescent="0.25">
      <c r="A1120" s="77">
        <v>90000641</v>
      </c>
      <c r="B1120" s="11" t="s">
        <v>806</v>
      </c>
      <c r="C1120" s="61" t="s">
        <v>1011</v>
      </c>
      <c r="D1120" s="10">
        <f t="shared" si="328"/>
        <v>911.66666666666674</v>
      </c>
      <c r="E1120" s="100">
        <f>VLOOKUP(A1120,[1]Лист1!$A$2:$O$1343,14,0)</f>
        <v>1094</v>
      </c>
      <c r="F1120" s="100">
        <f t="shared" si="335"/>
        <v>945</v>
      </c>
      <c r="G1120" s="112">
        <f t="shared" si="330"/>
        <v>1137.76</v>
      </c>
      <c r="H1120" s="113"/>
      <c r="I1120" s="114">
        <f t="shared" si="331"/>
        <v>1134</v>
      </c>
      <c r="J1120" s="115">
        <f t="shared" si="332"/>
        <v>3.656307129798904</v>
      </c>
      <c r="K1120" s="97">
        <v>945</v>
      </c>
      <c r="L1120" s="98">
        <f t="shared" si="334"/>
        <v>1134</v>
      </c>
      <c r="M1120" s="5">
        <f t="shared" si="326"/>
        <v>3.656307129798904</v>
      </c>
      <c r="N1120" s="5">
        <f t="shared" si="327"/>
        <v>948.13333333333344</v>
      </c>
      <c r="S1120" s="164">
        <f t="shared" si="333"/>
        <v>0</v>
      </c>
    </row>
    <row r="1121" spans="1:19" s="14" customFormat="1" ht="47.25" x14ac:dyDescent="0.25">
      <c r="A1121" s="77">
        <v>90000642</v>
      </c>
      <c r="B1121" s="11" t="s">
        <v>807</v>
      </c>
      <c r="C1121" s="61" t="s">
        <v>1011</v>
      </c>
      <c r="D1121" s="10">
        <f t="shared" si="328"/>
        <v>911.66666666666674</v>
      </c>
      <c r="E1121" s="100">
        <f>VLOOKUP(A1121,[1]Лист1!$A$2:$O$1343,14,0)</f>
        <v>1094</v>
      </c>
      <c r="F1121" s="100">
        <f t="shared" si="335"/>
        <v>945</v>
      </c>
      <c r="G1121" s="112">
        <f t="shared" si="330"/>
        <v>1137.76</v>
      </c>
      <c r="H1121" s="113"/>
      <c r="I1121" s="114">
        <f t="shared" si="331"/>
        <v>1134</v>
      </c>
      <c r="J1121" s="115">
        <f t="shared" si="332"/>
        <v>3.656307129798904</v>
      </c>
      <c r="K1121" s="97">
        <v>945</v>
      </c>
      <c r="L1121" s="98">
        <f t="shared" si="334"/>
        <v>1134</v>
      </c>
      <c r="M1121" s="5">
        <f t="shared" si="326"/>
        <v>3.656307129798904</v>
      </c>
      <c r="N1121" s="5">
        <f t="shared" si="327"/>
        <v>948.13333333333344</v>
      </c>
      <c r="S1121" s="164">
        <f t="shared" si="333"/>
        <v>0</v>
      </c>
    </row>
    <row r="1122" spans="1:19" s="14" customFormat="1" ht="47.25" x14ac:dyDescent="0.25">
      <c r="A1122" s="77">
        <v>90000644</v>
      </c>
      <c r="B1122" s="11" t="s">
        <v>808</v>
      </c>
      <c r="C1122" s="61" t="s">
        <v>1011</v>
      </c>
      <c r="D1122" s="10">
        <f t="shared" si="328"/>
        <v>535.83333333333337</v>
      </c>
      <c r="E1122" s="100">
        <f>VLOOKUP(A1122,[1]Лист1!$A$2:$O$1343,14,0)</f>
        <v>643</v>
      </c>
      <c r="F1122" s="100">
        <f t="shared" si="335"/>
        <v>555</v>
      </c>
      <c r="G1122" s="112">
        <f t="shared" si="330"/>
        <v>668.72</v>
      </c>
      <c r="H1122" s="113"/>
      <c r="I1122" s="114">
        <f t="shared" si="331"/>
        <v>666</v>
      </c>
      <c r="J1122" s="115">
        <f t="shared" si="332"/>
        <v>3.5769828926905092</v>
      </c>
      <c r="K1122" s="97">
        <v>555</v>
      </c>
      <c r="L1122" s="98">
        <f t="shared" si="334"/>
        <v>666</v>
      </c>
      <c r="M1122" s="5">
        <f t="shared" si="326"/>
        <v>3.5769828926905092</v>
      </c>
      <c r="N1122" s="5">
        <f t="shared" si="327"/>
        <v>557.26666666666677</v>
      </c>
      <c r="S1122" s="164">
        <f t="shared" si="333"/>
        <v>0</v>
      </c>
    </row>
    <row r="1123" spans="1:19" s="4" customFormat="1" ht="31.5" x14ac:dyDescent="0.25">
      <c r="A1123" s="77">
        <v>90001301</v>
      </c>
      <c r="B1123" s="11" t="s">
        <v>809</v>
      </c>
      <c r="C1123" s="61" t="s">
        <v>1012</v>
      </c>
      <c r="D1123" s="10">
        <f t="shared" si="328"/>
        <v>9804.1666666666679</v>
      </c>
      <c r="E1123" s="100">
        <f>VLOOKUP(A1123,[1]Лист1!$A$2:$O$1343,14,0)</f>
        <v>11765</v>
      </c>
      <c r="F1123" s="100">
        <v>10095</v>
      </c>
      <c r="G1123" s="112">
        <f t="shared" si="330"/>
        <v>12235.6</v>
      </c>
      <c r="H1123" s="113"/>
      <c r="I1123" s="114">
        <f t="shared" si="331"/>
        <v>12114</v>
      </c>
      <c r="J1123" s="115">
        <f t="shared" si="332"/>
        <v>2.9664258393540308</v>
      </c>
      <c r="K1123" s="97">
        <v>1095</v>
      </c>
      <c r="L1123" s="98">
        <f t="shared" si="334"/>
        <v>1314</v>
      </c>
      <c r="M1123" s="5">
        <f t="shared" si="326"/>
        <v>-88.831279218019546</v>
      </c>
      <c r="N1123" s="5">
        <f t="shared" si="327"/>
        <v>10196.333333333336</v>
      </c>
      <c r="S1123" s="164">
        <f t="shared" si="333"/>
        <v>0</v>
      </c>
    </row>
    <row r="1124" spans="1:19" s="4" customFormat="1" ht="31.5" x14ac:dyDescent="0.25">
      <c r="A1124" s="77">
        <v>90001302</v>
      </c>
      <c r="B1124" s="11" t="s">
        <v>810</v>
      </c>
      <c r="C1124" s="61" t="s">
        <v>1012</v>
      </c>
      <c r="D1124" s="10">
        <f t="shared" si="328"/>
        <v>5706.666666666667</v>
      </c>
      <c r="E1124" s="100">
        <f>VLOOKUP(A1124,[1]Лист1!$A$2:$O$1343,14,0)</f>
        <v>6848</v>
      </c>
      <c r="F1124" s="100">
        <f>K1124</f>
        <v>5935</v>
      </c>
      <c r="G1124" s="112">
        <f t="shared" si="330"/>
        <v>7121.92</v>
      </c>
      <c r="H1124" s="113"/>
      <c r="I1124" s="114">
        <f t="shared" si="331"/>
        <v>7122</v>
      </c>
      <c r="J1124" s="115">
        <f t="shared" si="332"/>
        <v>4.0011682242990503</v>
      </c>
      <c r="K1124" s="97">
        <v>5935</v>
      </c>
      <c r="L1124" s="98">
        <f t="shared" si="334"/>
        <v>7122</v>
      </c>
      <c r="M1124" s="5">
        <f t="shared" si="326"/>
        <v>4.0011682242990503</v>
      </c>
      <c r="N1124" s="5">
        <f t="shared" si="327"/>
        <v>5934.9333333333343</v>
      </c>
      <c r="S1124" s="164">
        <f t="shared" si="333"/>
        <v>0</v>
      </c>
    </row>
    <row r="1125" spans="1:19" s="4" customFormat="1" x14ac:dyDescent="0.25">
      <c r="A1125" s="77">
        <v>90001303</v>
      </c>
      <c r="B1125" s="11" t="s">
        <v>811</v>
      </c>
      <c r="C1125" s="61" t="s">
        <v>1012</v>
      </c>
      <c r="D1125" s="10">
        <f t="shared" si="328"/>
        <v>3418.3333333333335</v>
      </c>
      <c r="E1125" s="100">
        <f>VLOOKUP(A1125,[1]Лист1!$A$2:$O$1343,14,0)</f>
        <v>4102</v>
      </c>
      <c r="F1125" s="100">
        <f>K1125</f>
        <v>3555</v>
      </c>
      <c r="G1125" s="112">
        <f t="shared" si="330"/>
        <v>4266.08</v>
      </c>
      <c r="H1125" s="113"/>
      <c r="I1125" s="114">
        <f t="shared" si="331"/>
        <v>4266</v>
      </c>
      <c r="J1125" s="115">
        <f t="shared" si="332"/>
        <v>3.9980497318381225</v>
      </c>
      <c r="K1125" s="97">
        <v>3555</v>
      </c>
      <c r="L1125" s="98">
        <f t="shared" si="334"/>
        <v>4266</v>
      </c>
      <c r="M1125" s="5">
        <f t="shared" si="326"/>
        <v>3.9980497318381225</v>
      </c>
      <c r="N1125" s="5">
        <f t="shared" si="327"/>
        <v>3555.0666666666671</v>
      </c>
      <c r="S1125" s="164">
        <f t="shared" si="333"/>
        <v>0</v>
      </c>
    </row>
    <row r="1126" spans="1:19" s="4" customFormat="1" x14ac:dyDescent="0.25">
      <c r="A1126" s="77">
        <v>90000096</v>
      </c>
      <c r="B1126" s="11" t="s">
        <v>812</v>
      </c>
      <c r="C1126" s="61" t="s">
        <v>1011</v>
      </c>
      <c r="D1126" s="10">
        <f t="shared" si="328"/>
        <v>275</v>
      </c>
      <c r="E1126" s="100">
        <f>VLOOKUP(A1126,[1]Лист1!$A$2:$O$1343,14,0)</f>
        <v>330</v>
      </c>
      <c r="F1126" s="100">
        <f>K1126</f>
        <v>285</v>
      </c>
      <c r="G1126" s="112">
        <f t="shared" si="330"/>
        <v>343.2</v>
      </c>
      <c r="H1126" s="113"/>
      <c r="I1126" s="114">
        <f t="shared" si="331"/>
        <v>342</v>
      </c>
      <c r="J1126" s="115">
        <f t="shared" si="332"/>
        <v>3.6363636363636402</v>
      </c>
      <c r="K1126" s="97">
        <v>285</v>
      </c>
      <c r="L1126" s="98">
        <f t="shared" si="334"/>
        <v>342</v>
      </c>
      <c r="M1126" s="5">
        <f t="shared" si="326"/>
        <v>3.6363636363636402</v>
      </c>
      <c r="N1126" s="5">
        <f t="shared" si="327"/>
        <v>286</v>
      </c>
      <c r="S1126" s="164">
        <f t="shared" si="333"/>
        <v>0</v>
      </c>
    </row>
    <row r="1127" spans="1:19" ht="47.25" x14ac:dyDescent="0.25">
      <c r="A1127" s="77">
        <v>90000097</v>
      </c>
      <c r="B1127" s="11" t="s">
        <v>813</v>
      </c>
      <c r="C1127" s="61" t="s">
        <v>1011</v>
      </c>
      <c r="D1127" s="10">
        <f t="shared" si="328"/>
        <v>350.83333333333337</v>
      </c>
      <c r="E1127" s="100">
        <f>VLOOKUP(A1127,[1]Лист1!$A$2:$O$1343,14,0)</f>
        <v>421</v>
      </c>
      <c r="F1127" s="100">
        <f>K1127</f>
        <v>365</v>
      </c>
      <c r="G1127" s="112">
        <f t="shared" si="330"/>
        <v>437.84000000000003</v>
      </c>
      <c r="H1127" s="113"/>
      <c r="I1127" s="114">
        <f t="shared" si="331"/>
        <v>438</v>
      </c>
      <c r="J1127" s="115">
        <f t="shared" si="332"/>
        <v>4.0380047505938137</v>
      </c>
      <c r="K1127" s="97">
        <v>365</v>
      </c>
      <c r="L1127" s="98">
        <f t="shared" si="334"/>
        <v>438</v>
      </c>
      <c r="M1127" s="5">
        <f t="shared" si="326"/>
        <v>4.0380047505938137</v>
      </c>
      <c r="N1127" s="5">
        <f t="shared" si="327"/>
        <v>364.86666666666673</v>
      </c>
      <c r="S1127" s="164">
        <f t="shared" si="333"/>
        <v>0</v>
      </c>
    </row>
    <row r="1128" spans="1:19" s="5" customFormat="1" ht="33.75" customHeight="1" x14ac:dyDescent="0.25">
      <c r="A1128" s="214" t="s">
        <v>814</v>
      </c>
      <c r="B1128" s="215"/>
      <c r="C1128" s="215"/>
      <c r="D1128" s="215"/>
      <c r="E1128" s="215"/>
      <c r="F1128" s="215"/>
      <c r="G1128" s="215"/>
      <c r="H1128" s="215"/>
      <c r="I1128" s="216"/>
      <c r="J1128" s="117"/>
      <c r="K1128" s="97">
        <f t="shared" ref="K1128:K1174" si="336">F1128</f>
        <v>0</v>
      </c>
      <c r="L1128" s="98">
        <f t="shared" si="334"/>
        <v>0</v>
      </c>
      <c r="M1128" s="5" t="e">
        <f t="shared" si="326"/>
        <v>#DIV/0!</v>
      </c>
      <c r="N1128" s="5">
        <f t="shared" si="327"/>
        <v>0</v>
      </c>
      <c r="S1128" s="155"/>
    </row>
    <row r="1129" spans="1:19" s="4" customFormat="1" ht="31.5" x14ac:dyDescent="0.25">
      <c r="A1129" s="146">
        <v>12000025</v>
      </c>
      <c r="B1129" s="91" t="s">
        <v>1358</v>
      </c>
      <c r="C1129" s="183" t="s">
        <v>997</v>
      </c>
      <c r="D1129" s="173">
        <f t="shared" ref="D1129:D1139" si="337">E1129/1.2</f>
        <v>291.66666666666669</v>
      </c>
      <c r="E1129" s="147">
        <v>350</v>
      </c>
      <c r="F1129" s="147">
        <v>315</v>
      </c>
      <c r="G1129" s="148">
        <f>E1129*$H$11</f>
        <v>364</v>
      </c>
      <c r="H1129" s="149"/>
      <c r="I1129" s="150">
        <f t="shared" ref="I1129:I1130" si="338">F1129*1.2</f>
        <v>378</v>
      </c>
      <c r="J1129" s="135">
        <f t="shared" ref="J1129:J1139" si="339">I1129/E1129*100-100</f>
        <v>8</v>
      </c>
      <c r="K1129" s="97">
        <v>300</v>
      </c>
      <c r="L1129" s="98">
        <f t="shared" si="334"/>
        <v>360</v>
      </c>
      <c r="M1129" s="5">
        <f t="shared" si="326"/>
        <v>2.857142857142847</v>
      </c>
      <c r="N1129" s="5">
        <f t="shared" si="327"/>
        <v>303.33333333333337</v>
      </c>
      <c r="S1129" s="156">
        <f>(ROUND(F1129,2)*1.2)-ROUND(I1129,2)</f>
        <v>0</v>
      </c>
    </row>
    <row r="1130" spans="1:19" s="4" customFormat="1" ht="31.5" x14ac:dyDescent="0.25">
      <c r="A1130" s="146">
        <v>12000027</v>
      </c>
      <c r="B1130" s="91" t="s">
        <v>1359</v>
      </c>
      <c r="C1130" s="183" t="s">
        <v>997</v>
      </c>
      <c r="D1130" s="173"/>
      <c r="E1130" s="147">
        <v>445</v>
      </c>
      <c r="F1130" s="147">
        <v>400</v>
      </c>
      <c r="G1130" s="148"/>
      <c r="H1130" s="149"/>
      <c r="I1130" s="150">
        <f t="shared" si="338"/>
        <v>480</v>
      </c>
      <c r="J1130" s="115">
        <f t="shared" si="339"/>
        <v>7.8651685393258362</v>
      </c>
      <c r="K1130" s="97"/>
      <c r="L1130" s="98"/>
      <c r="M1130" s="5"/>
      <c r="N1130" s="5"/>
      <c r="S1130" s="164">
        <f t="shared" ref="S1130:S1193" si="340">(ROUND(F1130,2)*1.2)-ROUND(I1130,2)</f>
        <v>0</v>
      </c>
    </row>
    <row r="1131" spans="1:19" s="4" customFormat="1" ht="31.5" x14ac:dyDescent="0.25">
      <c r="A1131" s="146">
        <v>12000029</v>
      </c>
      <c r="B1131" s="91" t="s">
        <v>1360</v>
      </c>
      <c r="C1131" s="183" t="s">
        <v>997</v>
      </c>
      <c r="D1131" s="173">
        <f t="shared" si="337"/>
        <v>1166.6666666666667</v>
      </c>
      <c r="E1131" s="147">
        <v>1400</v>
      </c>
      <c r="F1131" s="147">
        <v>1210</v>
      </c>
      <c r="G1131" s="148">
        <f t="shared" ref="G1131:G1139" si="341">E1131*$H$11</f>
        <v>1456</v>
      </c>
      <c r="H1131" s="149"/>
      <c r="I1131" s="150">
        <f t="shared" ref="I1131:I1139" si="342">F1131*1.2</f>
        <v>1452</v>
      </c>
      <c r="J1131" s="115">
        <f t="shared" si="339"/>
        <v>3.7142857142857082</v>
      </c>
      <c r="K1131" s="97">
        <v>385</v>
      </c>
      <c r="L1131" s="98">
        <f t="shared" si="334"/>
        <v>462</v>
      </c>
      <c r="M1131" s="5">
        <f t="shared" ref="M1131:M1162" si="343">L1131/E1131*100-100</f>
        <v>-67</v>
      </c>
      <c r="N1131" s="5">
        <f t="shared" ref="N1131:N1162" si="344">D1131*1.04</f>
        <v>1213.3333333333335</v>
      </c>
      <c r="S1131" s="164">
        <f t="shared" si="340"/>
        <v>0</v>
      </c>
    </row>
    <row r="1132" spans="1:19" s="4" customFormat="1" x14ac:dyDescent="0.25">
      <c r="A1132" s="146">
        <v>12000033</v>
      </c>
      <c r="B1132" s="91" t="s">
        <v>1361</v>
      </c>
      <c r="C1132" s="183" t="s">
        <v>1012</v>
      </c>
      <c r="D1132" s="173">
        <f t="shared" si="337"/>
        <v>141.66666666666669</v>
      </c>
      <c r="E1132" s="147">
        <v>170</v>
      </c>
      <c r="F1132" s="147">
        <v>150</v>
      </c>
      <c r="G1132" s="148">
        <f t="shared" si="341"/>
        <v>176.8</v>
      </c>
      <c r="H1132" s="149"/>
      <c r="I1132" s="150">
        <f t="shared" si="342"/>
        <v>180</v>
      </c>
      <c r="J1132" s="115">
        <f t="shared" si="339"/>
        <v>5.8823529411764781</v>
      </c>
      <c r="K1132" s="97">
        <v>1210</v>
      </c>
      <c r="L1132" s="98">
        <f t="shared" si="334"/>
        <v>1452</v>
      </c>
      <c r="M1132" s="5">
        <f t="shared" si="343"/>
        <v>754.11764705882354</v>
      </c>
      <c r="N1132" s="5">
        <f t="shared" si="344"/>
        <v>147.33333333333337</v>
      </c>
      <c r="S1132" s="164">
        <f t="shared" si="340"/>
        <v>0</v>
      </c>
    </row>
    <row r="1133" spans="1:19" s="4" customFormat="1" x14ac:dyDescent="0.25">
      <c r="A1133" s="146">
        <v>12000034</v>
      </c>
      <c r="B1133" s="91" t="s">
        <v>1362</v>
      </c>
      <c r="C1133" s="183" t="s">
        <v>1012</v>
      </c>
      <c r="D1133" s="173">
        <f t="shared" si="337"/>
        <v>158.33333333333334</v>
      </c>
      <c r="E1133" s="147">
        <v>190</v>
      </c>
      <c r="F1133" s="147">
        <v>170</v>
      </c>
      <c r="G1133" s="148">
        <f t="shared" si="341"/>
        <v>197.6</v>
      </c>
      <c r="H1133" s="149"/>
      <c r="I1133" s="150">
        <f t="shared" si="342"/>
        <v>204</v>
      </c>
      <c r="J1133" s="151">
        <f t="shared" si="339"/>
        <v>7.3684210526315752</v>
      </c>
      <c r="K1133" s="97">
        <v>145</v>
      </c>
      <c r="L1133" s="98">
        <f t="shared" si="334"/>
        <v>174</v>
      </c>
      <c r="M1133" s="5">
        <f t="shared" si="343"/>
        <v>-8.4210526315789451</v>
      </c>
      <c r="N1133" s="5">
        <f t="shared" si="344"/>
        <v>164.66666666666669</v>
      </c>
      <c r="S1133" s="164">
        <f t="shared" si="340"/>
        <v>0</v>
      </c>
    </row>
    <row r="1134" spans="1:19" s="4" customFormat="1" ht="31.5" x14ac:dyDescent="0.25">
      <c r="A1134" s="146">
        <v>12000035</v>
      </c>
      <c r="B1134" s="91" t="s">
        <v>1363</v>
      </c>
      <c r="C1134" s="183" t="s">
        <v>1012</v>
      </c>
      <c r="D1134" s="173">
        <f t="shared" si="337"/>
        <v>41.666666666666671</v>
      </c>
      <c r="E1134" s="147">
        <v>50</v>
      </c>
      <c r="F1134" s="147">
        <v>45</v>
      </c>
      <c r="G1134" s="148">
        <f t="shared" si="341"/>
        <v>52</v>
      </c>
      <c r="H1134" s="149"/>
      <c r="I1134" s="150">
        <f t="shared" si="342"/>
        <v>54</v>
      </c>
      <c r="J1134" s="135">
        <f t="shared" si="339"/>
        <v>8</v>
      </c>
      <c r="K1134" s="97">
        <v>165</v>
      </c>
      <c r="L1134" s="98">
        <f t="shared" si="334"/>
        <v>198</v>
      </c>
      <c r="M1134" s="5">
        <f t="shared" si="343"/>
        <v>296</v>
      </c>
      <c r="N1134" s="5">
        <f t="shared" si="344"/>
        <v>43.333333333333343</v>
      </c>
      <c r="S1134" s="156">
        <f t="shared" si="340"/>
        <v>0</v>
      </c>
    </row>
    <row r="1135" spans="1:19" s="4" customFormat="1" ht="31.5" x14ac:dyDescent="0.25">
      <c r="A1135" s="146">
        <v>12000051</v>
      </c>
      <c r="B1135" s="91" t="s">
        <v>815</v>
      </c>
      <c r="C1135" s="183" t="s">
        <v>1013</v>
      </c>
      <c r="D1135" s="173">
        <f t="shared" si="337"/>
        <v>483.33333333333337</v>
      </c>
      <c r="E1135" s="147">
        <v>580</v>
      </c>
      <c r="F1135" s="147">
        <v>500</v>
      </c>
      <c r="G1135" s="148">
        <f t="shared" si="341"/>
        <v>603.20000000000005</v>
      </c>
      <c r="H1135" s="149"/>
      <c r="I1135" s="150">
        <f t="shared" si="342"/>
        <v>600</v>
      </c>
      <c r="J1135" s="115">
        <f t="shared" si="339"/>
        <v>3.448275862068968</v>
      </c>
      <c r="K1135" s="97">
        <v>40</v>
      </c>
      <c r="L1135" s="98">
        <f t="shared" si="334"/>
        <v>48</v>
      </c>
      <c r="M1135" s="5">
        <f t="shared" si="343"/>
        <v>-91.724137931034477</v>
      </c>
      <c r="N1135" s="5">
        <f t="shared" si="344"/>
        <v>502.66666666666674</v>
      </c>
      <c r="S1135" s="164">
        <f t="shared" si="340"/>
        <v>0</v>
      </c>
    </row>
    <row r="1136" spans="1:19" s="4" customFormat="1" ht="47.25" x14ac:dyDescent="0.25">
      <c r="A1136" s="146">
        <v>12000030</v>
      </c>
      <c r="B1136" s="91" t="s">
        <v>1356</v>
      </c>
      <c r="C1136" s="183" t="s">
        <v>997</v>
      </c>
      <c r="D1136" s="173">
        <f t="shared" si="337"/>
        <v>2750</v>
      </c>
      <c r="E1136" s="147">
        <v>3300</v>
      </c>
      <c r="F1136" s="147">
        <v>2920</v>
      </c>
      <c r="G1136" s="148">
        <f t="shared" si="341"/>
        <v>3432</v>
      </c>
      <c r="H1136" s="149"/>
      <c r="I1136" s="150">
        <f t="shared" si="342"/>
        <v>3504</v>
      </c>
      <c r="J1136" s="115">
        <f t="shared" si="339"/>
        <v>6.1818181818181728</v>
      </c>
      <c r="K1136" s="97">
        <v>505</v>
      </c>
      <c r="L1136" s="98">
        <f t="shared" si="334"/>
        <v>606</v>
      </c>
      <c r="M1136" s="5">
        <f t="shared" si="343"/>
        <v>-81.63636363636364</v>
      </c>
      <c r="N1136" s="5">
        <f t="shared" si="344"/>
        <v>2860</v>
      </c>
      <c r="S1136" s="164">
        <f t="shared" si="340"/>
        <v>0</v>
      </c>
    </row>
    <row r="1137" spans="1:19" s="4" customFormat="1" ht="31.5" x14ac:dyDescent="0.25">
      <c r="A1137" s="146">
        <v>12000031</v>
      </c>
      <c r="B1137" s="91" t="s">
        <v>1357</v>
      </c>
      <c r="C1137" s="183" t="s">
        <v>997</v>
      </c>
      <c r="D1137" s="173">
        <f t="shared" si="337"/>
        <v>9416.6666666666679</v>
      </c>
      <c r="E1137" s="147">
        <v>11300</v>
      </c>
      <c r="F1137" s="147">
        <v>10000</v>
      </c>
      <c r="G1137" s="148">
        <f t="shared" si="341"/>
        <v>11752</v>
      </c>
      <c r="H1137" s="149"/>
      <c r="I1137" s="150">
        <f t="shared" si="342"/>
        <v>12000</v>
      </c>
      <c r="J1137" s="115">
        <f t="shared" si="339"/>
        <v>6.1946902654867415</v>
      </c>
      <c r="K1137" s="97">
        <v>2860</v>
      </c>
      <c r="L1137" s="98">
        <f t="shared" si="334"/>
        <v>3432</v>
      </c>
      <c r="M1137" s="5">
        <f t="shared" si="343"/>
        <v>-69.628318584070797</v>
      </c>
      <c r="N1137" s="5">
        <f t="shared" si="344"/>
        <v>9793.3333333333358</v>
      </c>
      <c r="S1137" s="164">
        <f t="shared" si="340"/>
        <v>0</v>
      </c>
    </row>
    <row r="1138" spans="1:19" s="4" customFormat="1" ht="47.25" x14ac:dyDescent="0.25">
      <c r="A1138" s="146">
        <v>12000036</v>
      </c>
      <c r="B1138" s="91" t="s">
        <v>1394</v>
      </c>
      <c r="C1138" s="183" t="s">
        <v>1012</v>
      </c>
      <c r="D1138" s="173">
        <f t="shared" si="337"/>
        <v>75</v>
      </c>
      <c r="E1138" s="147">
        <v>90</v>
      </c>
      <c r="F1138" s="147">
        <v>80</v>
      </c>
      <c r="G1138" s="148">
        <f t="shared" si="341"/>
        <v>93.600000000000009</v>
      </c>
      <c r="H1138" s="149"/>
      <c r="I1138" s="150">
        <f t="shared" si="342"/>
        <v>96</v>
      </c>
      <c r="J1138" s="115">
        <f t="shared" si="339"/>
        <v>6.6666666666666714</v>
      </c>
      <c r="K1138" s="97">
        <v>9790</v>
      </c>
      <c r="L1138" s="98">
        <f t="shared" si="334"/>
        <v>11748</v>
      </c>
      <c r="M1138" s="5">
        <f t="shared" si="343"/>
        <v>12953.333333333334</v>
      </c>
      <c r="N1138" s="5">
        <f t="shared" si="344"/>
        <v>78</v>
      </c>
      <c r="S1138" s="164">
        <f t="shared" si="340"/>
        <v>0</v>
      </c>
    </row>
    <row r="1139" spans="1:19" s="4" customFormat="1" ht="31.5" x14ac:dyDescent="0.25">
      <c r="A1139" s="146">
        <v>12000043</v>
      </c>
      <c r="B1139" s="91" t="s">
        <v>816</v>
      </c>
      <c r="C1139" s="183" t="s">
        <v>1014</v>
      </c>
      <c r="D1139" s="173">
        <f t="shared" si="337"/>
        <v>6.666666666666667</v>
      </c>
      <c r="E1139" s="147">
        <v>8</v>
      </c>
      <c r="F1139" s="147">
        <v>7.5</v>
      </c>
      <c r="G1139" s="148">
        <f t="shared" si="341"/>
        <v>8.32</v>
      </c>
      <c r="H1139" s="149"/>
      <c r="I1139" s="150">
        <f t="shared" si="342"/>
        <v>9</v>
      </c>
      <c r="J1139" s="135">
        <f t="shared" si="339"/>
        <v>12.5</v>
      </c>
      <c r="K1139" s="97">
        <v>75</v>
      </c>
      <c r="L1139" s="98">
        <f t="shared" si="334"/>
        <v>90</v>
      </c>
      <c r="M1139" s="5">
        <f t="shared" si="343"/>
        <v>1025</v>
      </c>
      <c r="N1139" s="5">
        <f t="shared" si="344"/>
        <v>6.9333333333333336</v>
      </c>
      <c r="S1139" s="156">
        <f t="shared" si="340"/>
        <v>0</v>
      </c>
    </row>
    <row r="1140" spans="1:19" s="5" customFormat="1" ht="15.75" customHeight="1" x14ac:dyDescent="0.25">
      <c r="A1140" s="214" t="s">
        <v>817</v>
      </c>
      <c r="B1140" s="215"/>
      <c r="C1140" s="215"/>
      <c r="D1140" s="215"/>
      <c r="E1140" s="215"/>
      <c r="F1140" s="215"/>
      <c r="G1140" s="215"/>
      <c r="H1140" s="215"/>
      <c r="I1140" s="216"/>
      <c r="J1140" s="117"/>
      <c r="K1140" s="97">
        <f t="shared" si="336"/>
        <v>0</v>
      </c>
      <c r="L1140" s="98">
        <f t="shared" si="334"/>
        <v>0</v>
      </c>
      <c r="M1140" s="5" t="e">
        <f t="shared" si="343"/>
        <v>#DIV/0!</v>
      </c>
      <c r="N1140" s="5">
        <f t="shared" si="344"/>
        <v>0</v>
      </c>
      <c r="S1140" s="164">
        <f t="shared" si="340"/>
        <v>0</v>
      </c>
    </row>
    <row r="1141" spans="1:19" s="4" customFormat="1" ht="47.25" x14ac:dyDescent="0.25">
      <c r="A1141" s="81">
        <v>21000028</v>
      </c>
      <c r="B1141" s="95" t="s">
        <v>1213</v>
      </c>
      <c r="C1141" s="28" t="s">
        <v>1215</v>
      </c>
      <c r="D1141" s="10">
        <f t="shared" ref="D1141:D1154" si="345">E1141/1.2</f>
        <v>1541.6666666666667</v>
      </c>
      <c r="E1141" s="100">
        <f>VLOOKUP(A1141,[1]Лист1!$A$2:$O$1343,14,0)</f>
        <v>1850</v>
      </c>
      <c r="F1141" s="100">
        <f t="shared" ref="F1141:F1146" si="346">K1141</f>
        <v>1600</v>
      </c>
      <c r="G1141" s="112">
        <f t="shared" ref="G1141:G1154" si="347">E1141*$H$11</f>
        <v>1924</v>
      </c>
      <c r="H1141" s="113"/>
      <c r="I1141" s="114">
        <f t="shared" ref="I1141:I1154" si="348">F1141*1.2</f>
        <v>1920</v>
      </c>
      <c r="J1141" s="115">
        <f t="shared" ref="J1141:J1154" si="349">I1141/E1141*100-100</f>
        <v>3.7837837837837895</v>
      </c>
      <c r="K1141" s="97">
        <v>1600</v>
      </c>
      <c r="L1141" s="98">
        <f t="shared" si="334"/>
        <v>1920</v>
      </c>
      <c r="M1141" s="5">
        <f t="shared" si="343"/>
        <v>3.7837837837837895</v>
      </c>
      <c r="N1141" s="5">
        <f t="shared" si="344"/>
        <v>1603.3333333333335</v>
      </c>
      <c r="S1141" s="164">
        <f t="shared" si="340"/>
        <v>0</v>
      </c>
    </row>
    <row r="1142" spans="1:19" s="4" customFormat="1" ht="47.25" x14ac:dyDescent="0.25">
      <c r="A1142" s="81">
        <v>21000029</v>
      </c>
      <c r="B1142" s="95" t="s">
        <v>1214</v>
      </c>
      <c r="C1142" s="28" t="s">
        <v>1215</v>
      </c>
      <c r="D1142" s="10">
        <f t="shared" si="345"/>
        <v>1025</v>
      </c>
      <c r="E1142" s="100">
        <f>VLOOKUP(A1142,[1]Лист1!$A$2:$O$1343,14,0)</f>
        <v>1230</v>
      </c>
      <c r="F1142" s="100">
        <f t="shared" si="346"/>
        <v>1065</v>
      </c>
      <c r="G1142" s="112">
        <f t="shared" si="347"/>
        <v>1279.2</v>
      </c>
      <c r="H1142" s="113"/>
      <c r="I1142" s="114">
        <f t="shared" si="348"/>
        <v>1278</v>
      </c>
      <c r="J1142" s="115">
        <f t="shared" si="349"/>
        <v>3.9024390243902474</v>
      </c>
      <c r="K1142" s="97">
        <v>1065</v>
      </c>
      <c r="L1142" s="98">
        <f t="shared" si="334"/>
        <v>1278</v>
      </c>
      <c r="M1142" s="5">
        <f t="shared" si="343"/>
        <v>3.9024390243902474</v>
      </c>
      <c r="N1142" s="5">
        <f t="shared" si="344"/>
        <v>1066</v>
      </c>
      <c r="S1142" s="164">
        <f t="shared" si="340"/>
        <v>0</v>
      </c>
    </row>
    <row r="1143" spans="1:19" s="4" customFormat="1" ht="47.25" x14ac:dyDescent="0.25">
      <c r="A1143" s="81">
        <v>21000008</v>
      </c>
      <c r="B1143" s="28" t="s">
        <v>818</v>
      </c>
      <c r="C1143" s="28" t="s">
        <v>985</v>
      </c>
      <c r="D1143" s="10">
        <f t="shared" si="345"/>
        <v>256.66666666666669</v>
      </c>
      <c r="E1143" s="100">
        <f>VLOOKUP(A1143,[1]Лист1!$A$2:$O$1343,14,0)</f>
        <v>308</v>
      </c>
      <c r="F1143" s="100">
        <f t="shared" si="346"/>
        <v>265</v>
      </c>
      <c r="G1143" s="112">
        <f t="shared" si="347"/>
        <v>320.32</v>
      </c>
      <c r="H1143" s="113"/>
      <c r="I1143" s="114">
        <f t="shared" si="348"/>
        <v>318</v>
      </c>
      <c r="J1143" s="115">
        <f t="shared" si="349"/>
        <v>3.2467532467532578</v>
      </c>
      <c r="K1143" s="97">
        <v>265</v>
      </c>
      <c r="L1143" s="98">
        <f t="shared" si="334"/>
        <v>318</v>
      </c>
      <c r="M1143" s="5">
        <f t="shared" si="343"/>
        <v>3.2467532467532578</v>
      </c>
      <c r="N1143" s="5">
        <f t="shared" si="344"/>
        <v>266.93333333333334</v>
      </c>
      <c r="S1143" s="164">
        <f t="shared" si="340"/>
        <v>0</v>
      </c>
    </row>
    <row r="1144" spans="1:19" ht="47.25" x14ac:dyDescent="0.25">
      <c r="A1144" s="81">
        <v>21000030</v>
      </c>
      <c r="B1144" s="91" t="s">
        <v>1216</v>
      </c>
      <c r="C1144" s="28" t="s">
        <v>1217</v>
      </c>
      <c r="D1144" s="10">
        <f t="shared" si="345"/>
        <v>1666.6666666666667</v>
      </c>
      <c r="E1144" s="100">
        <f>VLOOKUP(A1144,[1]Лист1!$A$2:$O$1343,14,0)</f>
        <v>2000</v>
      </c>
      <c r="F1144" s="100">
        <f t="shared" si="346"/>
        <v>1730</v>
      </c>
      <c r="G1144" s="112">
        <f t="shared" si="347"/>
        <v>2080</v>
      </c>
      <c r="H1144" s="113"/>
      <c r="I1144" s="114">
        <f t="shared" si="348"/>
        <v>2076</v>
      </c>
      <c r="J1144" s="115">
        <f t="shared" si="349"/>
        <v>3.7999999999999972</v>
      </c>
      <c r="K1144" s="97">
        <v>1730</v>
      </c>
      <c r="L1144" s="98">
        <f t="shared" si="334"/>
        <v>2076</v>
      </c>
      <c r="M1144" s="5">
        <f t="shared" si="343"/>
        <v>3.7999999999999972</v>
      </c>
      <c r="N1144" s="5">
        <f t="shared" si="344"/>
        <v>1733.3333333333335</v>
      </c>
      <c r="S1144" s="164">
        <f t="shared" si="340"/>
        <v>0</v>
      </c>
    </row>
    <row r="1145" spans="1:19" ht="31.5" x14ac:dyDescent="0.25">
      <c r="A1145" s="81">
        <v>21000016</v>
      </c>
      <c r="B1145" s="11" t="s">
        <v>819</v>
      </c>
      <c r="C1145" s="28" t="s">
        <v>1016</v>
      </c>
      <c r="D1145" s="10">
        <f t="shared" si="345"/>
        <v>800</v>
      </c>
      <c r="E1145" s="100">
        <f>VLOOKUP(A1145,[1]Лист1!$A$2:$O$1343,14,0)</f>
        <v>960</v>
      </c>
      <c r="F1145" s="100">
        <f t="shared" si="346"/>
        <v>835</v>
      </c>
      <c r="G1145" s="112">
        <f t="shared" si="347"/>
        <v>998.40000000000009</v>
      </c>
      <c r="H1145" s="113"/>
      <c r="I1145" s="114">
        <f t="shared" si="348"/>
        <v>1002</v>
      </c>
      <c r="J1145" s="115">
        <f t="shared" si="349"/>
        <v>4.375</v>
      </c>
      <c r="K1145" s="97">
        <v>835</v>
      </c>
      <c r="L1145" s="98">
        <f t="shared" si="334"/>
        <v>1002</v>
      </c>
      <c r="M1145" s="5">
        <f t="shared" si="343"/>
        <v>4.375</v>
      </c>
      <c r="N1145" s="5">
        <f t="shared" si="344"/>
        <v>832</v>
      </c>
      <c r="S1145" s="164">
        <f t="shared" si="340"/>
        <v>0</v>
      </c>
    </row>
    <row r="1146" spans="1:19" ht="47.25" x14ac:dyDescent="0.25">
      <c r="A1146" s="130">
        <v>21000031</v>
      </c>
      <c r="B1146" s="91" t="s">
        <v>1218</v>
      </c>
      <c r="C1146" s="11" t="s">
        <v>1058</v>
      </c>
      <c r="D1146" s="10">
        <f t="shared" si="345"/>
        <v>37.5</v>
      </c>
      <c r="E1146" s="100">
        <f>VLOOKUP(A1146,[1]Лист1!$A$2:$O$1343,14,0)</f>
        <v>45</v>
      </c>
      <c r="F1146" s="100">
        <f t="shared" si="346"/>
        <v>40</v>
      </c>
      <c r="G1146" s="112">
        <f t="shared" si="347"/>
        <v>46.800000000000004</v>
      </c>
      <c r="H1146" s="113"/>
      <c r="I1146" s="114">
        <f t="shared" si="348"/>
        <v>48</v>
      </c>
      <c r="J1146" s="115">
        <f t="shared" si="349"/>
        <v>6.6666666666666714</v>
      </c>
      <c r="K1146" s="97">
        <v>40</v>
      </c>
      <c r="L1146" s="98">
        <f t="shared" si="334"/>
        <v>48</v>
      </c>
      <c r="M1146" s="5">
        <f t="shared" si="343"/>
        <v>6.6666666666666714</v>
      </c>
      <c r="N1146" s="5">
        <f t="shared" si="344"/>
        <v>39</v>
      </c>
      <c r="S1146" s="164">
        <f t="shared" si="340"/>
        <v>0</v>
      </c>
    </row>
    <row r="1147" spans="1:19" x14ac:dyDescent="0.25">
      <c r="A1147" s="81">
        <v>21000017</v>
      </c>
      <c r="B1147" s="28" t="s">
        <v>1079</v>
      </c>
      <c r="C1147" s="28" t="s">
        <v>1017</v>
      </c>
      <c r="D1147" s="10">
        <f t="shared" si="345"/>
        <v>70.833333333333343</v>
      </c>
      <c r="E1147" s="100">
        <f>VLOOKUP(A1147,[1]Лист1!$A$2:$O$1343,14,0)</f>
        <v>85</v>
      </c>
      <c r="F1147" s="100">
        <v>75</v>
      </c>
      <c r="G1147" s="112">
        <f t="shared" si="347"/>
        <v>88.4</v>
      </c>
      <c r="H1147" s="113"/>
      <c r="I1147" s="114">
        <f t="shared" si="348"/>
        <v>90</v>
      </c>
      <c r="J1147" s="115">
        <f t="shared" si="349"/>
        <v>5.8823529411764781</v>
      </c>
      <c r="K1147" s="97">
        <v>70</v>
      </c>
      <c r="L1147" s="98">
        <f t="shared" si="334"/>
        <v>84</v>
      </c>
      <c r="M1147" s="5">
        <f t="shared" si="343"/>
        <v>-1.1764705882352899</v>
      </c>
      <c r="N1147" s="5">
        <f t="shared" si="344"/>
        <v>73.666666666666686</v>
      </c>
      <c r="S1147" s="164">
        <f t="shared" si="340"/>
        <v>0</v>
      </c>
    </row>
    <row r="1148" spans="1:19" ht="47.25" x14ac:dyDescent="0.25">
      <c r="A1148" s="81">
        <v>21000018</v>
      </c>
      <c r="B1148" s="28" t="s">
        <v>820</v>
      </c>
      <c r="C1148" s="28" t="s">
        <v>985</v>
      </c>
      <c r="D1148" s="10">
        <f t="shared" si="345"/>
        <v>216.66666666666669</v>
      </c>
      <c r="E1148" s="100">
        <f>VLOOKUP(A1148,[1]Лист1!$A$2:$O$1343,14,0)</f>
        <v>260</v>
      </c>
      <c r="F1148" s="100">
        <f t="shared" ref="F1148:F1154" si="350">K1148</f>
        <v>225</v>
      </c>
      <c r="G1148" s="112">
        <f t="shared" si="347"/>
        <v>270.40000000000003</v>
      </c>
      <c r="H1148" s="113"/>
      <c r="I1148" s="114">
        <f t="shared" si="348"/>
        <v>270</v>
      </c>
      <c r="J1148" s="115">
        <f t="shared" si="349"/>
        <v>3.8461538461538538</v>
      </c>
      <c r="K1148" s="97">
        <v>225</v>
      </c>
      <c r="L1148" s="98">
        <f t="shared" si="334"/>
        <v>270</v>
      </c>
      <c r="M1148" s="5">
        <f t="shared" si="343"/>
        <v>3.8461538461538538</v>
      </c>
      <c r="N1148" s="5">
        <f t="shared" si="344"/>
        <v>225.33333333333337</v>
      </c>
      <c r="S1148" s="164">
        <f t="shared" si="340"/>
        <v>0</v>
      </c>
    </row>
    <row r="1149" spans="1:19" ht="31.5" x14ac:dyDescent="0.25">
      <c r="A1149" s="81">
        <v>21000023</v>
      </c>
      <c r="B1149" s="28" t="s">
        <v>1078</v>
      </c>
      <c r="C1149" s="28" t="s">
        <v>1017</v>
      </c>
      <c r="D1149" s="10">
        <f t="shared" si="345"/>
        <v>204.16666666666669</v>
      </c>
      <c r="E1149" s="100">
        <f>VLOOKUP(A1149,[1]Лист1!$A$2:$O$1343,14,0)</f>
        <v>245</v>
      </c>
      <c r="F1149" s="100">
        <f t="shared" si="350"/>
        <v>210</v>
      </c>
      <c r="G1149" s="112">
        <f t="shared" si="347"/>
        <v>254.8</v>
      </c>
      <c r="H1149" s="113"/>
      <c r="I1149" s="114">
        <f t="shared" si="348"/>
        <v>252</v>
      </c>
      <c r="J1149" s="115">
        <f t="shared" si="349"/>
        <v>2.857142857142847</v>
      </c>
      <c r="K1149" s="97">
        <v>210</v>
      </c>
      <c r="L1149" s="98">
        <f t="shared" si="334"/>
        <v>252</v>
      </c>
      <c r="M1149" s="5">
        <f t="shared" si="343"/>
        <v>2.857142857142847</v>
      </c>
      <c r="N1149" s="5">
        <f t="shared" si="344"/>
        <v>212.33333333333337</v>
      </c>
      <c r="S1149" s="164">
        <f t="shared" si="340"/>
        <v>0</v>
      </c>
    </row>
    <row r="1150" spans="1:19" ht="63" x14ac:dyDescent="0.25">
      <c r="A1150" s="81">
        <v>21000025</v>
      </c>
      <c r="B1150" s="27" t="s">
        <v>1106</v>
      </c>
      <c r="C1150" s="28" t="s">
        <v>1020</v>
      </c>
      <c r="D1150" s="10">
        <f t="shared" si="345"/>
        <v>6124.166666666667</v>
      </c>
      <c r="E1150" s="100">
        <f>VLOOKUP(A1150,[1]Лист1!$A$2:$O$1343,14,0)</f>
        <v>7349</v>
      </c>
      <c r="F1150" s="100">
        <f t="shared" si="350"/>
        <v>6365</v>
      </c>
      <c r="G1150" s="112">
        <f t="shared" si="347"/>
        <v>7642.96</v>
      </c>
      <c r="H1150" s="113"/>
      <c r="I1150" s="114">
        <f t="shared" si="348"/>
        <v>7638</v>
      </c>
      <c r="J1150" s="115">
        <f t="shared" si="349"/>
        <v>3.9325078241937632</v>
      </c>
      <c r="K1150" s="97">
        <v>6365</v>
      </c>
      <c r="L1150" s="98">
        <f t="shared" si="334"/>
        <v>7638</v>
      </c>
      <c r="M1150" s="5">
        <f t="shared" si="343"/>
        <v>3.9325078241937632</v>
      </c>
      <c r="N1150" s="5">
        <f t="shared" si="344"/>
        <v>6369.1333333333341</v>
      </c>
      <c r="S1150" s="164">
        <f t="shared" si="340"/>
        <v>0</v>
      </c>
    </row>
    <row r="1151" spans="1:19" ht="78.75" x14ac:dyDescent="0.25">
      <c r="A1151" s="81">
        <v>21000032</v>
      </c>
      <c r="B1151" s="91" t="s">
        <v>1219</v>
      </c>
      <c r="C1151" s="28" t="s">
        <v>1058</v>
      </c>
      <c r="D1151" s="10">
        <f t="shared" si="345"/>
        <v>25</v>
      </c>
      <c r="E1151" s="100">
        <f>VLOOKUP(A1151,[1]Лист1!$A$2:$O$1343,14,0)</f>
        <v>30</v>
      </c>
      <c r="F1151" s="100">
        <f t="shared" si="350"/>
        <v>25</v>
      </c>
      <c r="G1151" s="112">
        <f t="shared" si="347"/>
        <v>31.200000000000003</v>
      </c>
      <c r="H1151" s="113"/>
      <c r="I1151" s="114">
        <f t="shared" si="348"/>
        <v>30</v>
      </c>
      <c r="J1151" s="115">
        <f t="shared" si="349"/>
        <v>0</v>
      </c>
      <c r="K1151" s="97">
        <v>25</v>
      </c>
      <c r="L1151" s="98">
        <f t="shared" si="334"/>
        <v>30</v>
      </c>
      <c r="M1151" s="5">
        <f t="shared" si="343"/>
        <v>0</v>
      </c>
      <c r="N1151" s="5">
        <f t="shared" si="344"/>
        <v>26</v>
      </c>
      <c r="S1151" s="164">
        <f t="shared" si="340"/>
        <v>0</v>
      </c>
    </row>
    <row r="1152" spans="1:19" ht="47.25" x14ac:dyDescent="0.25">
      <c r="A1152" s="101">
        <v>21000036</v>
      </c>
      <c r="B1152" s="102" t="s">
        <v>1315</v>
      </c>
      <c r="C1152" s="103" t="s">
        <v>1318</v>
      </c>
      <c r="D1152" s="10">
        <f t="shared" si="345"/>
        <v>733.33333333333337</v>
      </c>
      <c r="E1152" s="104">
        <v>880</v>
      </c>
      <c r="F1152" s="100">
        <f t="shared" si="350"/>
        <v>765</v>
      </c>
      <c r="G1152" s="112">
        <f t="shared" si="347"/>
        <v>915.2</v>
      </c>
      <c r="H1152" s="113"/>
      <c r="I1152" s="114">
        <f t="shared" si="348"/>
        <v>918</v>
      </c>
      <c r="J1152" s="115">
        <f t="shared" si="349"/>
        <v>4.3181818181818272</v>
      </c>
      <c r="K1152" s="97">
        <v>765</v>
      </c>
      <c r="L1152" s="98">
        <f t="shared" si="334"/>
        <v>918</v>
      </c>
      <c r="M1152" s="5">
        <f t="shared" si="343"/>
        <v>4.3181818181818272</v>
      </c>
      <c r="N1152" s="5">
        <f t="shared" si="344"/>
        <v>762.66666666666674</v>
      </c>
      <c r="S1152" s="164">
        <f t="shared" si="340"/>
        <v>0</v>
      </c>
    </row>
    <row r="1153" spans="1:19" ht="47.25" x14ac:dyDescent="0.25">
      <c r="A1153" s="101">
        <v>21000037</v>
      </c>
      <c r="B1153" s="102" t="s">
        <v>1316</v>
      </c>
      <c r="C1153" s="103" t="s">
        <v>1318</v>
      </c>
      <c r="D1153" s="10">
        <f t="shared" si="345"/>
        <v>475</v>
      </c>
      <c r="E1153" s="104">
        <v>570</v>
      </c>
      <c r="F1153" s="100">
        <f t="shared" si="350"/>
        <v>495</v>
      </c>
      <c r="G1153" s="112">
        <f t="shared" si="347"/>
        <v>592.80000000000007</v>
      </c>
      <c r="H1153" s="113"/>
      <c r="I1153" s="114">
        <f t="shared" si="348"/>
        <v>594</v>
      </c>
      <c r="J1153" s="115">
        <f t="shared" si="349"/>
        <v>4.2105263157894655</v>
      </c>
      <c r="K1153" s="97">
        <v>495</v>
      </c>
      <c r="L1153" s="98">
        <f t="shared" si="334"/>
        <v>594</v>
      </c>
      <c r="M1153" s="5">
        <f t="shared" si="343"/>
        <v>4.2105263157894655</v>
      </c>
      <c r="N1153" s="5">
        <f t="shared" si="344"/>
        <v>494</v>
      </c>
      <c r="S1153" s="164">
        <f t="shared" si="340"/>
        <v>0</v>
      </c>
    </row>
    <row r="1154" spans="1:19" x14ac:dyDescent="0.25">
      <c r="A1154" s="105" t="s">
        <v>1314</v>
      </c>
      <c r="B1154" s="102" t="s">
        <v>1317</v>
      </c>
      <c r="C1154" s="103" t="s">
        <v>1319</v>
      </c>
      <c r="D1154" s="10">
        <f t="shared" si="345"/>
        <v>208.33333333333334</v>
      </c>
      <c r="E1154" s="104">
        <v>250</v>
      </c>
      <c r="F1154" s="100">
        <f t="shared" si="350"/>
        <v>215</v>
      </c>
      <c r="G1154" s="112">
        <f t="shared" si="347"/>
        <v>260</v>
      </c>
      <c r="H1154" s="113"/>
      <c r="I1154" s="114">
        <f t="shared" si="348"/>
        <v>258</v>
      </c>
      <c r="J1154" s="115">
        <f t="shared" si="349"/>
        <v>3.2000000000000028</v>
      </c>
      <c r="K1154" s="97">
        <v>215</v>
      </c>
      <c r="L1154" s="98">
        <f t="shared" si="334"/>
        <v>258</v>
      </c>
      <c r="M1154" s="5">
        <f t="shared" si="343"/>
        <v>3.2000000000000028</v>
      </c>
      <c r="N1154" s="5">
        <f t="shared" si="344"/>
        <v>216.66666666666669</v>
      </c>
      <c r="S1154" s="164">
        <f t="shared" si="340"/>
        <v>0</v>
      </c>
    </row>
    <row r="1155" spans="1:19" s="5" customFormat="1" ht="15.75" customHeight="1" x14ac:dyDescent="0.25">
      <c r="A1155" s="214" t="s">
        <v>821</v>
      </c>
      <c r="B1155" s="215"/>
      <c r="C1155" s="215"/>
      <c r="D1155" s="215"/>
      <c r="E1155" s="215"/>
      <c r="F1155" s="215"/>
      <c r="G1155" s="215"/>
      <c r="H1155" s="215"/>
      <c r="I1155" s="216"/>
      <c r="J1155" s="117"/>
      <c r="K1155" s="97">
        <f t="shared" si="336"/>
        <v>0</v>
      </c>
      <c r="L1155" s="98">
        <f t="shared" si="334"/>
        <v>0</v>
      </c>
      <c r="M1155" s="5" t="e">
        <f t="shared" si="343"/>
        <v>#DIV/0!</v>
      </c>
      <c r="N1155" s="5">
        <f t="shared" si="344"/>
        <v>0</v>
      </c>
      <c r="S1155" s="164">
        <f t="shared" si="340"/>
        <v>0</v>
      </c>
    </row>
    <row r="1156" spans="1:19" s="5" customFormat="1" ht="15.75" customHeight="1" x14ac:dyDescent="0.25">
      <c r="A1156" s="227" t="s">
        <v>1018</v>
      </c>
      <c r="B1156" s="228"/>
      <c r="C1156" s="228"/>
      <c r="D1156" s="228"/>
      <c r="E1156" s="228"/>
      <c r="F1156" s="228"/>
      <c r="G1156" s="228"/>
      <c r="H1156" s="228"/>
      <c r="I1156" s="229"/>
      <c r="J1156" s="116"/>
      <c r="K1156" s="97">
        <f t="shared" si="336"/>
        <v>0</v>
      </c>
      <c r="L1156" s="98">
        <f t="shared" si="334"/>
        <v>0</v>
      </c>
      <c r="M1156" s="5" t="e">
        <f t="shared" si="343"/>
        <v>#DIV/0!</v>
      </c>
      <c r="N1156" s="5">
        <f t="shared" si="344"/>
        <v>0</v>
      </c>
      <c r="S1156" s="164">
        <f t="shared" si="340"/>
        <v>0</v>
      </c>
    </row>
    <row r="1157" spans="1:19" s="4" customFormat="1" x14ac:dyDescent="0.25">
      <c r="A1157" s="80">
        <v>22000003</v>
      </c>
      <c r="B1157" s="11" t="s">
        <v>822</v>
      </c>
      <c r="C1157" s="41" t="s">
        <v>1019</v>
      </c>
      <c r="D1157" s="10">
        <f t="shared" ref="D1157:D1173" si="351">E1157/1.2</f>
        <v>11670.833333333334</v>
      </c>
      <c r="E1157" s="100">
        <f>VLOOKUP(A1157,[1]Лист1!$A$2:$O$1343,14,0)</f>
        <v>14005</v>
      </c>
      <c r="F1157" s="100">
        <f t="shared" ref="F1157:F1173" si="352">K1157</f>
        <v>12135</v>
      </c>
      <c r="G1157" s="112">
        <f t="shared" ref="G1157:G1173" si="353">E1157*$H$11</f>
        <v>14565.2</v>
      </c>
      <c r="H1157" s="113"/>
      <c r="I1157" s="114">
        <f t="shared" ref="I1157:I1173" si="354">F1157*1.2</f>
        <v>14562</v>
      </c>
      <c r="J1157" s="115">
        <f t="shared" ref="J1157:J1173" si="355">I1157/E1157*100-100</f>
        <v>3.9771510174937674</v>
      </c>
      <c r="K1157" s="97">
        <v>12135</v>
      </c>
      <c r="L1157" s="98">
        <f t="shared" si="334"/>
        <v>14562</v>
      </c>
      <c r="M1157" s="5">
        <f t="shared" si="343"/>
        <v>3.9771510174937674</v>
      </c>
      <c r="N1157" s="5">
        <f t="shared" si="344"/>
        <v>12137.666666666668</v>
      </c>
      <c r="S1157" s="164">
        <f t="shared" si="340"/>
        <v>0</v>
      </c>
    </row>
    <row r="1158" spans="1:19" s="4" customFormat="1" x14ac:dyDescent="0.25">
      <c r="A1158" s="80">
        <v>22000007</v>
      </c>
      <c r="B1158" s="11" t="s">
        <v>824</v>
      </c>
      <c r="C1158" s="41" t="s">
        <v>1019</v>
      </c>
      <c r="D1158" s="10">
        <f t="shared" si="351"/>
        <v>11981.666666666668</v>
      </c>
      <c r="E1158" s="100">
        <f>VLOOKUP(A1158,[1]Лист1!$A$2:$O$1343,14,0)</f>
        <v>14378</v>
      </c>
      <c r="F1158" s="100">
        <f t="shared" si="352"/>
        <v>12460</v>
      </c>
      <c r="G1158" s="112">
        <f t="shared" si="353"/>
        <v>14953.12</v>
      </c>
      <c r="H1158" s="113"/>
      <c r="I1158" s="114">
        <f t="shared" si="354"/>
        <v>14952</v>
      </c>
      <c r="J1158" s="115">
        <f t="shared" si="355"/>
        <v>3.9922103213242366</v>
      </c>
      <c r="K1158" s="97">
        <v>12460</v>
      </c>
      <c r="L1158" s="98">
        <f t="shared" si="334"/>
        <v>14952</v>
      </c>
      <c r="M1158" s="5">
        <f t="shared" si="343"/>
        <v>3.9922103213242366</v>
      </c>
      <c r="N1158" s="5">
        <f t="shared" si="344"/>
        <v>12460.933333333334</v>
      </c>
      <c r="S1158" s="164">
        <f t="shared" si="340"/>
        <v>0</v>
      </c>
    </row>
    <row r="1159" spans="1:19" s="4" customFormat="1" ht="94.5" x14ac:dyDescent="0.25">
      <c r="A1159" s="80">
        <v>22000112</v>
      </c>
      <c r="B1159" s="30" t="s">
        <v>825</v>
      </c>
      <c r="C1159" s="41" t="s">
        <v>1019</v>
      </c>
      <c r="D1159" s="10">
        <f t="shared" si="351"/>
        <v>22631.666666666668</v>
      </c>
      <c r="E1159" s="100">
        <f>VLOOKUP(A1159,[1]Лист1!$A$2:$O$1343,14,0)</f>
        <v>27158</v>
      </c>
      <c r="F1159" s="100">
        <f t="shared" si="352"/>
        <v>23535</v>
      </c>
      <c r="G1159" s="112">
        <f t="shared" si="353"/>
        <v>28244.32</v>
      </c>
      <c r="H1159" s="113"/>
      <c r="I1159" s="114">
        <f t="shared" si="354"/>
        <v>28242</v>
      </c>
      <c r="J1159" s="115">
        <f t="shared" si="355"/>
        <v>3.9914573974519527</v>
      </c>
      <c r="K1159" s="97">
        <v>23535</v>
      </c>
      <c r="L1159" s="98">
        <f t="shared" si="334"/>
        <v>28242</v>
      </c>
      <c r="M1159" s="5">
        <f t="shared" si="343"/>
        <v>3.9914573974519527</v>
      </c>
      <c r="N1159" s="5">
        <f t="shared" si="344"/>
        <v>23536.933333333334</v>
      </c>
      <c r="S1159" s="164">
        <f t="shared" si="340"/>
        <v>0</v>
      </c>
    </row>
    <row r="1160" spans="1:19" s="4" customFormat="1" ht="94.5" x14ac:dyDescent="0.25">
      <c r="A1160" s="80">
        <v>22000113</v>
      </c>
      <c r="B1160" s="30" t="s">
        <v>826</v>
      </c>
      <c r="C1160" s="41" t="s">
        <v>1019</v>
      </c>
      <c r="D1160" s="10">
        <f t="shared" si="351"/>
        <v>16951.666666666668</v>
      </c>
      <c r="E1160" s="100">
        <f>VLOOKUP(A1160,[1]Лист1!$A$2:$O$1343,14,0)</f>
        <v>20342</v>
      </c>
      <c r="F1160" s="100">
        <f t="shared" si="352"/>
        <v>17630</v>
      </c>
      <c r="G1160" s="112">
        <f t="shared" si="353"/>
        <v>21155.68</v>
      </c>
      <c r="H1160" s="113"/>
      <c r="I1160" s="114">
        <f t="shared" si="354"/>
        <v>21156</v>
      </c>
      <c r="J1160" s="115">
        <f t="shared" si="355"/>
        <v>4.0015730999901677</v>
      </c>
      <c r="K1160" s="97">
        <v>17630</v>
      </c>
      <c r="L1160" s="98">
        <f t="shared" si="334"/>
        <v>21156</v>
      </c>
      <c r="M1160" s="5">
        <f t="shared" si="343"/>
        <v>4.0015730999901677</v>
      </c>
      <c r="N1160" s="5">
        <f t="shared" si="344"/>
        <v>17629.733333333334</v>
      </c>
      <c r="S1160" s="164">
        <f t="shared" si="340"/>
        <v>0</v>
      </c>
    </row>
    <row r="1161" spans="1:19" s="4" customFormat="1" ht="94.5" x14ac:dyDescent="0.25">
      <c r="A1161" s="80">
        <v>22000114</v>
      </c>
      <c r="B1161" s="30" t="s">
        <v>827</v>
      </c>
      <c r="C1161" s="41" t="s">
        <v>1019</v>
      </c>
      <c r="D1161" s="10">
        <f t="shared" si="351"/>
        <v>13312.5</v>
      </c>
      <c r="E1161" s="100">
        <f>VLOOKUP(A1161,[1]Лист1!$A$2:$O$1343,14,0)</f>
        <v>15975</v>
      </c>
      <c r="F1161" s="100">
        <f t="shared" si="352"/>
        <v>13845</v>
      </c>
      <c r="G1161" s="112">
        <f t="shared" si="353"/>
        <v>16614</v>
      </c>
      <c r="H1161" s="113"/>
      <c r="I1161" s="114">
        <f t="shared" si="354"/>
        <v>16614</v>
      </c>
      <c r="J1161" s="115">
        <f t="shared" si="355"/>
        <v>4</v>
      </c>
      <c r="K1161" s="97">
        <v>13845</v>
      </c>
      <c r="L1161" s="98">
        <f t="shared" si="334"/>
        <v>16614</v>
      </c>
      <c r="M1161" s="5">
        <f t="shared" si="343"/>
        <v>4</v>
      </c>
      <c r="N1161" s="5">
        <f t="shared" si="344"/>
        <v>13845</v>
      </c>
      <c r="S1161" s="164">
        <f t="shared" si="340"/>
        <v>0</v>
      </c>
    </row>
    <row r="1162" spans="1:19" s="4" customFormat="1" ht="63" x14ac:dyDescent="0.25">
      <c r="A1162" s="185">
        <v>22000115</v>
      </c>
      <c r="B1162" s="186" t="s">
        <v>828</v>
      </c>
      <c r="C1162" s="187" t="s">
        <v>1019</v>
      </c>
      <c r="D1162" s="188">
        <f t="shared" si="351"/>
        <v>7544.166666666667</v>
      </c>
      <c r="E1162" s="189">
        <f>VLOOKUP(A1162,[1]Лист1!$A$2:$O$1343,14,0)</f>
        <v>9053</v>
      </c>
      <c r="F1162" s="189">
        <f t="shared" si="352"/>
        <v>7845</v>
      </c>
      <c r="G1162" s="190">
        <f t="shared" si="353"/>
        <v>9415.1200000000008</v>
      </c>
      <c r="H1162" s="191"/>
      <c r="I1162" s="192">
        <f t="shared" si="354"/>
        <v>9414</v>
      </c>
      <c r="J1162" s="115">
        <f t="shared" si="355"/>
        <v>3.9876284104716717</v>
      </c>
      <c r="K1162" s="97">
        <v>7845</v>
      </c>
      <c r="L1162" s="98">
        <f t="shared" si="334"/>
        <v>9414</v>
      </c>
      <c r="M1162" s="5">
        <f t="shared" si="343"/>
        <v>3.9876284104716717</v>
      </c>
      <c r="N1162" s="5">
        <f t="shared" si="344"/>
        <v>7845.9333333333343</v>
      </c>
      <c r="S1162" s="164">
        <f t="shared" si="340"/>
        <v>0</v>
      </c>
    </row>
    <row r="1163" spans="1:19" s="4" customFormat="1" ht="28.5" x14ac:dyDescent="0.25">
      <c r="A1163" s="201" t="s">
        <v>1382</v>
      </c>
      <c r="B1163" s="202" t="s">
        <v>1383</v>
      </c>
      <c r="C1163" s="41" t="s">
        <v>1019</v>
      </c>
      <c r="D1163" s="10" t="e">
        <f t="shared" si="351"/>
        <v>#N/A</v>
      </c>
      <c r="E1163" s="100" t="e">
        <f>VLOOKUP(A1163,[1]Лист1!$A$2:$O$1343,14,0)</f>
        <v>#N/A</v>
      </c>
      <c r="F1163" s="100">
        <f>I1163/1.2</f>
        <v>12500</v>
      </c>
      <c r="G1163" s="112" t="e">
        <f t="shared" si="353"/>
        <v>#N/A</v>
      </c>
      <c r="H1163" s="113"/>
      <c r="I1163" s="114">
        <v>15000</v>
      </c>
      <c r="J1163" s="184" t="e">
        <f t="shared" si="355"/>
        <v>#N/A</v>
      </c>
      <c r="K1163" s="97">
        <v>16615</v>
      </c>
      <c r="L1163" s="98">
        <f t="shared" si="334"/>
        <v>19938</v>
      </c>
      <c r="M1163" s="5" t="e">
        <f t="shared" ref="M1163:M1194" si="356">L1163/E1163*100-100</f>
        <v>#N/A</v>
      </c>
      <c r="N1163" s="5" t="e">
        <f t="shared" ref="N1163:N1197" si="357">D1163*1.04</f>
        <v>#N/A</v>
      </c>
      <c r="S1163" s="164">
        <f t="shared" si="340"/>
        <v>0</v>
      </c>
    </row>
    <row r="1164" spans="1:19" s="4" customFormat="1" ht="28.5" x14ac:dyDescent="0.25">
      <c r="A1164" s="201" t="s">
        <v>1384</v>
      </c>
      <c r="B1164" s="202" t="s">
        <v>1385</v>
      </c>
      <c r="C1164" s="41" t="s">
        <v>1019</v>
      </c>
      <c r="D1164" s="10" t="e">
        <f t="shared" si="351"/>
        <v>#N/A</v>
      </c>
      <c r="E1164" s="100" t="e">
        <f>VLOOKUP(A1164,[1]Лист1!$A$2:$O$1343,14,0)</f>
        <v>#N/A</v>
      </c>
      <c r="F1164" s="100">
        <f>I1164/1.2</f>
        <v>10250</v>
      </c>
      <c r="G1164" s="112" t="e">
        <f t="shared" si="353"/>
        <v>#N/A</v>
      </c>
      <c r="H1164" s="113"/>
      <c r="I1164" s="114">
        <v>12300</v>
      </c>
      <c r="J1164" s="184" t="e">
        <f t="shared" si="355"/>
        <v>#N/A</v>
      </c>
      <c r="K1164" s="97">
        <v>5260</v>
      </c>
      <c r="L1164" s="98">
        <f t="shared" si="334"/>
        <v>6312</v>
      </c>
      <c r="M1164" s="5" t="e">
        <f t="shared" si="356"/>
        <v>#N/A</v>
      </c>
      <c r="N1164" s="5" t="e">
        <f t="shared" si="357"/>
        <v>#N/A</v>
      </c>
      <c r="S1164" s="164">
        <f t="shared" si="340"/>
        <v>0</v>
      </c>
    </row>
    <row r="1165" spans="1:19" s="4" customFormat="1" ht="31.5" x14ac:dyDescent="0.25">
      <c r="A1165" s="80">
        <v>22000036</v>
      </c>
      <c r="B1165" s="11" t="s">
        <v>829</v>
      </c>
      <c r="C1165" s="41" t="s">
        <v>1019</v>
      </c>
      <c r="D1165" s="10">
        <f t="shared" si="351"/>
        <v>10083.333333333334</v>
      </c>
      <c r="E1165" s="100">
        <f>VLOOKUP(A1165,[1]Лист1!$A$2:$O$1343,14,0)</f>
        <v>12100</v>
      </c>
      <c r="F1165" s="100">
        <f t="shared" si="352"/>
        <v>10485</v>
      </c>
      <c r="G1165" s="112">
        <f t="shared" si="353"/>
        <v>12584</v>
      </c>
      <c r="H1165" s="113"/>
      <c r="I1165" s="114">
        <f t="shared" si="354"/>
        <v>12582</v>
      </c>
      <c r="J1165" s="184">
        <f t="shared" si="355"/>
        <v>3.9834710743801764</v>
      </c>
      <c r="K1165" s="97">
        <v>10485</v>
      </c>
      <c r="L1165" s="98">
        <f t="shared" si="334"/>
        <v>12582</v>
      </c>
      <c r="M1165" s="5">
        <f t="shared" si="356"/>
        <v>3.9834710743801764</v>
      </c>
      <c r="N1165" s="5">
        <f t="shared" si="357"/>
        <v>10486.666666666668</v>
      </c>
      <c r="S1165" s="164">
        <f t="shared" si="340"/>
        <v>0</v>
      </c>
    </row>
    <row r="1166" spans="1:19" x14ac:dyDescent="0.25">
      <c r="A1166" s="193">
        <v>22000055</v>
      </c>
      <c r="B1166" s="194" t="s">
        <v>834</v>
      </c>
      <c r="C1166" s="195" t="s">
        <v>1019</v>
      </c>
      <c r="D1166" s="196">
        <f t="shared" si="351"/>
        <v>7676.666666666667</v>
      </c>
      <c r="E1166" s="197">
        <f>VLOOKUP(A1166,[1]Лист1!$A$2:$O$1343,14,0)</f>
        <v>9212</v>
      </c>
      <c r="F1166" s="197">
        <f t="shared" si="352"/>
        <v>7980</v>
      </c>
      <c r="G1166" s="198">
        <f t="shared" si="353"/>
        <v>9580.48</v>
      </c>
      <c r="H1166" s="199"/>
      <c r="I1166" s="200">
        <f t="shared" si="354"/>
        <v>9576</v>
      </c>
      <c r="J1166" s="115">
        <f t="shared" si="355"/>
        <v>3.9513677811550139</v>
      </c>
      <c r="K1166" s="97">
        <v>7980</v>
      </c>
      <c r="L1166" s="98">
        <f t="shared" si="334"/>
        <v>9576</v>
      </c>
      <c r="M1166" s="5">
        <f t="shared" si="356"/>
        <v>3.9513677811550139</v>
      </c>
      <c r="N1166" s="5">
        <f t="shared" si="357"/>
        <v>7983.7333333333336</v>
      </c>
      <c r="S1166" s="164">
        <f t="shared" si="340"/>
        <v>0</v>
      </c>
    </row>
    <row r="1167" spans="1:19" x14ac:dyDescent="0.25">
      <c r="A1167" s="80">
        <v>22000056</v>
      </c>
      <c r="B1167" s="11" t="s">
        <v>835</v>
      </c>
      <c r="C1167" s="41" t="s">
        <v>1019</v>
      </c>
      <c r="D1167" s="10">
        <f t="shared" si="351"/>
        <v>1535</v>
      </c>
      <c r="E1167" s="100">
        <f>VLOOKUP(A1167,[1]Лист1!$A$2:$O$1343,14,0)</f>
        <v>1842</v>
      </c>
      <c r="F1167" s="100">
        <f t="shared" si="352"/>
        <v>1595</v>
      </c>
      <c r="G1167" s="112">
        <f t="shared" si="353"/>
        <v>1915.68</v>
      </c>
      <c r="H1167" s="113"/>
      <c r="I1167" s="114">
        <f t="shared" si="354"/>
        <v>1914</v>
      </c>
      <c r="J1167" s="115">
        <f t="shared" si="355"/>
        <v>3.9087947882736103</v>
      </c>
      <c r="K1167" s="97">
        <v>1595</v>
      </c>
      <c r="L1167" s="98">
        <f t="shared" si="334"/>
        <v>1914</v>
      </c>
      <c r="M1167" s="5">
        <f t="shared" si="356"/>
        <v>3.9087947882736103</v>
      </c>
      <c r="N1167" s="5">
        <f t="shared" si="357"/>
        <v>1596.4</v>
      </c>
      <c r="S1167" s="164">
        <f t="shared" si="340"/>
        <v>0</v>
      </c>
    </row>
    <row r="1168" spans="1:19" ht="47.25" x14ac:dyDescent="0.25">
      <c r="A1168" s="80">
        <v>22000057</v>
      </c>
      <c r="B1168" s="11" t="s">
        <v>836</v>
      </c>
      <c r="C1168" s="41" t="s">
        <v>1019</v>
      </c>
      <c r="D1168" s="10">
        <f t="shared" si="351"/>
        <v>4907.5</v>
      </c>
      <c r="E1168" s="100">
        <f>VLOOKUP(A1168,[1]Лист1!$A$2:$O$1343,14,0)</f>
        <v>5889</v>
      </c>
      <c r="F1168" s="100">
        <f t="shared" si="352"/>
        <v>5105</v>
      </c>
      <c r="G1168" s="112">
        <f t="shared" si="353"/>
        <v>6124.56</v>
      </c>
      <c r="H1168" s="113"/>
      <c r="I1168" s="114">
        <f t="shared" si="354"/>
        <v>6126</v>
      </c>
      <c r="J1168" s="115">
        <f t="shared" si="355"/>
        <v>4.0244523688232334</v>
      </c>
      <c r="K1168" s="97">
        <v>5105</v>
      </c>
      <c r="L1168" s="98">
        <f t="shared" si="334"/>
        <v>6126</v>
      </c>
      <c r="M1168" s="5">
        <f t="shared" si="356"/>
        <v>4.0244523688232334</v>
      </c>
      <c r="N1168" s="5">
        <f t="shared" si="357"/>
        <v>5103.8</v>
      </c>
      <c r="S1168" s="164">
        <f t="shared" si="340"/>
        <v>0</v>
      </c>
    </row>
    <row r="1169" spans="1:19" ht="63" x14ac:dyDescent="0.25">
      <c r="A1169" s="80">
        <v>22000058</v>
      </c>
      <c r="B1169" s="11" t="s">
        <v>837</v>
      </c>
      <c r="C1169" s="41" t="s">
        <v>1019</v>
      </c>
      <c r="D1169" s="10">
        <f t="shared" si="351"/>
        <v>4836.666666666667</v>
      </c>
      <c r="E1169" s="100">
        <f>VLOOKUP(A1169,[1]Лист1!$A$2:$O$1343,14,0)</f>
        <v>5804</v>
      </c>
      <c r="F1169" s="100">
        <f t="shared" si="352"/>
        <v>5030</v>
      </c>
      <c r="G1169" s="112">
        <f t="shared" si="353"/>
        <v>6036.16</v>
      </c>
      <c r="H1169" s="113"/>
      <c r="I1169" s="114">
        <f t="shared" si="354"/>
        <v>6036</v>
      </c>
      <c r="J1169" s="115">
        <f t="shared" si="355"/>
        <v>3.9972432804961926</v>
      </c>
      <c r="K1169" s="97">
        <v>5030</v>
      </c>
      <c r="L1169" s="98">
        <f t="shared" si="334"/>
        <v>6036</v>
      </c>
      <c r="M1169" s="5">
        <f t="shared" si="356"/>
        <v>3.9972432804961926</v>
      </c>
      <c r="N1169" s="5">
        <f t="shared" si="357"/>
        <v>5030.1333333333341</v>
      </c>
      <c r="S1169" s="164">
        <f t="shared" si="340"/>
        <v>0</v>
      </c>
    </row>
    <row r="1170" spans="1:19" ht="47.25" x14ac:dyDescent="0.25">
      <c r="A1170" s="80">
        <v>22000031</v>
      </c>
      <c r="B1170" s="11" t="s">
        <v>1068</v>
      </c>
      <c r="C1170" s="41" t="s">
        <v>1019</v>
      </c>
      <c r="D1170" s="10">
        <f t="shared" si="351"/>
        <v>2680</v>
      </c>
      <c r="E1170" s="100">
        <f>VLOOKUP(A1170,[1]Лист1!$A$2:$O$1343,14,0)</f>
        <v>3216</v>
      </c>
      <c r="F1170" s="100">
        <f t="shared" si="352"/>
        <v>2785</v>
      </c>
      <c r="G1170" s="112">
        <f t="shared" si="353"/>
        <v>3344.6400000000003</v>
      </c>
      <c r="H1170" s="113"/>
      <c r="I1170" s="114">
        <f t="shared" si="354"/>
        <v>3342</v>
      </c>
      <c r="J1170" s="115">
        <f t="shared" si="355"/>
        <v>3.9179104477612015</v>
      </c>
      <c r="K1170" s="97">
        <v>2785</v>
      </c>
      <c r="L1170" s="98">
        <f t="shared" si="334"/>
        <v>3342</v>
      </c>
      <c r="M1170" s="5">
        <f t="shared" si="356"/>
        <v>3.9179104477612015</v>
      </c>
      <c r="N1170" s="5">
        <f t="shared" si="357"/>
        <v>2787.2000000000003</v>
      </c>
      <c r="S1170" s="164">
        <f t="shared" si="340"/>
        <v>0</v>
      </c>
    </row>
    <row r="1171" spans="1:19" ht="47.25" x14ac:dyDescent="0.25">
      <c r="A1171" s="80">
        <v>22000038</v>
      </c>
      <c r="B1171" s="47" t="s">
        <v>1122</v>
      </c>
      <c r="C1171" s="41" t="s">
        <v>1019</v>
      </c>
      <c r="D1171" s="10">
        <f t="shared" si="351"/>
        <v>1958.3333333333335</v>
      </c>
      <c r="E1171" s="100">
        <f>VLOOKUP(A1171,[1]Лист1!$A$2:$O$1343,14,0)</f>
        <v>2350</v>
      </c>
      <c r="F1171" s="100">
        <f t="shared" si="352"/>
        <v>2035</v>
      </c>
      <c r="G1171" s="112">
        <f t="shared" si="353"/>
        <v>2444</v>
      </c>
      <c r="H1171" s="113"/>
      <c r="I1171" s="114">
        <f t="shared" si="354"/>
        <v>2442</v>
      </c>
      <c r="J1171" s="115">
        <f t="shared" si="355"/>
        <v>3.914893617021292</v>
      </c>
      <c r="K1171" s="97">
        <v>2035</v>
      </c>
      <c r="L1171" s="98">
        <f t="shared" si="334"/>
        <v>2442</v>
      </c>
      <c r="M1171" s="5">
        <f t="shared" si="356"/>
        <v>3.914893617021292</v>
      </c>
      <c r="N1171" s="5">
        <f t="shared" si="357"/>
        <v>2036.666666666667</v>
      </c>
      <c r="S1171" s="164">
        <f t="shared" si="340"/>
        <v>0</v>
      </c>
    </row>
    <row r="1172" spans="1:19" ht="63" x14ac:dyDescent="0.25">
      <c r="A1172" s="80">
        <v>22000065</v>
      </c>
      <c r="B1172" s="27" t="s">
        <v>1204</v>
      </c>
      <c r="C1172" s="41" t="s">
        <v>1019</v>
      </c>
      <c r="D1172" s="10">
        <f t="shared" si="351"/>
        <v>5769.166666666667</v>
      </c>
      <c r="E1172" s="100">
        <f>VLOOKUP(A1172,[1]Лист1!$A$2:$O$1343,14,0)</f>
        <v>6923</v>
      </c>
      <c r="F1172" s="100">
        <f t="shared" si="352"/>
        <v>6000</v>
      </c>
      <c r="G1172" s="112">
        <f t="shared" si="353"/>
        <v>7199.92</v>
      </c>
      <c r="H1172" s="113"/>
      <c r="I1172" s="114">
        <f t="shared" si="354"/>
        <v>7200</v>
      </c>
      <c r="J1172" s="115">
        <f t="shared" si="355"/>
        <v>4.0011555683952054</v>
      </c>
      <c r="K1172" s="97">
        <v>6000</v>
      </c>
      <c r="L1172" s="98">
        <f t="shared" si="334"/>
        <v>7200</v>
      </c>
      <c r="M1172" s="5">
        <f t="shared" si="356"/>
        <v>4.0011555683952054</v>
      </c>
      <c r="N1172" s="5">
        <f t="shared" si="357"/>
        <v>5999.9333333333343</v>
      </c>
      <c r="S1172" s="164">
        <f t="shared" si="340"/>
        <v>0</v>
      </c>
    </row>
    <row r="1173" spans="1:19" ht="63" x14ac:dyDescent="0.25">
      <c r="A1173" s="80">
        <v>22000066</v>
      </c>
      <c r="B1173" s="27" t="s">
        <v>1205</v>
      </c>
      <c r="C1173" s="41" t="s">
        <v>1019</v>
      </c>
      <c r="D1173" s="10">
        <f t="shared" si="351"/>
        <v>7810</v>
      </c>
      <c r="E1173" s="100">
        <f>VLOOKUP(A1173,[1]Лист1!$A$2:$O$1343,14,0)</f>
        <v>9372</v>
      </c>
      <c r="F1173" s="100">
        <f t="shared" si="352"/>
        <v>8120</v>
      </c>
      <c r="G1173" s="112">
        <f t="shared" si="353"/>
        <v>9746.880000000001</v>
      </c>
      <c r="H1173" s="113"/>
      <c r="I1173" s="114">
        <f t="shared" si="354"/>
        <v>9744</v>
      </c>
      <c r="J1173" s="115">
        <f t="shared" si="355"/>
        <v>3.9692701664532706</v>
      </c>
      <c r="K1173" s="97">
        <v>8120</v>
      </c>
      <c r="L1173" s="98">
        <f t="shared" si="334"/>
        <v>9744</v>
      </c>
      <c r="M1173" s="5">
        <f t="shared" si="356"/>
        <v>3.9692701664532706</v>
      </c>
      <c r="N1173" s="5">
        <f t="shared" si="357"/>
        <v>8122.4000000000005</v>
      </c>
      <c r="S1173" s="164">
        <f t="shared" si="340"/>
        <v>0</v>
      </c>
    </row>
    <row r="1174" spans="1:19" s="4" customFormat="1" ht="15.75" customHeight="1" x14ac:dyDescent="0.25">
      <c r="A1174" s="227" t="s">
        <v>1051</v>
      </c>
      <c r="B1174" s="228"/>
      <c r="C1174" s="228"/>
      <c r="D1174" s="228"/>
      <c r="E1174" s="228"/>
      <c r="F1174" s="228"/>
      <c r="G1174" s="228"/>
      <c r="H1174" s="228"/>
      <c r="I1174" s="229"/>
      <c r="J1174" s="116"/>
      <c r="K1174" s="97">
        <f t="shared" si="336"/>
        <v>0</v>
      </c>
      <c r="L1174" s="98">
        <f t="shared" si="334"/>
        <v>0</v>
      </c>
      <c r="M1174" s="5" t="e">
        <f t="shared" si="356"/>
        <v>#DIV/0!</v>
      </c>
      <c r="N1174" s="5">
        <f t="shared" si="357"/>
        <v>0</v>
      </c>
      <c r="S1174" s="164">
        <f t="shared" si="340"/>
        <v>0</v>
      </c>
    </row>
    <row r="1175" spans="1:19" s="5" customFormat="1" ht="47.25" x14ac:dyDescent="0.25">
      <c r="A1175" s="131">
        <v>22000002</v>
      </c>
      <c r="B1175" s="40" t="s">
        <v>977</v>
      </c>
      <c r="C1175" s="40" t="s">
        <v>1020</v>
      </c>
      <c r="D1175" s="10">
        <f t="shared" ref="D1175:D1196" si="358">E1175/1.2</f>
        <v>2485</v>
      </c>
      <c r="E1175" s="100">
        <f>VLOOKUP(A1175,[1]Лист1!$A$2:$O$1343,14,0)</f>
        <v>2982</v>
      </c>
      <c r="F1175" s="100">
        <f>K1175</f>
        <v>2580</v>
      </c>
      <c r="G1175" s="112">
        <f t="shared" ref="G1175:G1197" si="359">E1175*$H$11</f>
        <v>3101.28</v>
      </c>
      <c r="H1175" s="113"/>
      <c r="I1175" s="114">
        <f t="shared" ref="I1175:I1197" si="360">F1175*1.2</f>
        <v>3096</v>
      </c>
      <c r="J1175" s="115">
        <f t="shared" ref="J1175:J1198" si="361">I1175/E1175*100-100</f>
        <v>3.8229376257545198</v>
      </c>
      <c r="K1175" s="97">
        <v>2580</v>
      </c>
      <c r="L1175" s="98">
        <f t="shared" ref="L1175:L1239" si="362">K1175*1.2</f>
        <v>3096</v>
      </c>
      <c r="M1175" s="5">
        <f t="shared" si="356"/>
        <v>3.8229376257545198</v>
      </c>
      <c r="N1175" s="5">
        <f t="shared" si="357"/>
        <v>2584.4</v>
      </c>
      <c r="S1175" s="164">
        <f t="shared" si="340"/>
        <v>0</v>
      </c>
    </row>
    <row r="1176" spans="1:19" s="4" customFormat="1" ht="47.25" x14ac:dyDescent="0.25">
      <c r="A1176" s="80">
        <v>22000006</v>
      </c>
      <c r="B1176" s="11" t="s">
        <v>823</v>
      </c>
      <c r="C1176" s="41" t="s">
        <v>1019</v>
      </c>
      <c r="D1176" s="10">
        <f t="shared" si="358"/>
        <v>1286.6666666666667</v>
      </c>
      <c r="E1176" s="100">
        <f>VLOOKUP(A1176,[1]Лист1!$A$2:$O$1343,14,0)</f>
        <v>1544</v>
      </c>
      <c r="F1176" s="100">
        <f>K1176</f>
        <v>1335</v>
      </c>
      <c r="G1176" s="112">
        <f t="shared" si="359"/>
        <v>1605.76</v>
      </c>
      <c r="H1176" s="113"/>
      <c r="I1176" s="114">
        <f t="shared" si="360"/>
        <v>1602</v>
      </c>
      <c r="J1176" s="115">
        <f t="shared" si="361"/>
        <v>3.7564766839378194</v>
      </c>
      <c r="K1176" s="97">
        <v>1335</v>
      </c>
      <c r="L1176" s="98">
        <f t="shared" si="362"/>
        <v>1602</v>
      </c>
      <c r="M1176" s="5">
        <f t="shared" si="356"/>
        <v>3.7564766839378194</v>
      </c>
      <c r="N1176" s="5">
        <f t="shared" si="357"/>
        <v>1338.1333333333334</v>
      </c>
      <c r="S1176" s="164">
        <f t="shared" si="340"/>
        <v>0</v>
      </c>
    </row>
    <row r="1177" spans="1:19" s="4" customFormat="1" ht="63" x14ac:dyDescent="0.25">
      <c r="A1177" s="70">
        <v>22000043</v>
      </c>
      <c r="B1177" s="11" t="s">
        <v>831</v>
      </c>
      <c r="C1177" s="41" t="s">
        <v>1019</v>
      </c>
      <c r="D1177" s="10">
        <f t="shared" si="358"/>
        <v>2383.3333333333335</v>
      </c>
      <c r="E1177" s="100">
        <f>VLOOKUP(A1177,[1]Лист1!$A$2:$O$1343,14,0)</f>
        <v>2860</v>
      </c>
      <c r="F1177" s="100">
        <f>K1177</f>
        <v>2475</v>
      </c>
      <c r="G1177" s="112">
        <f t="shared" si="359"/>
        <v>2974.4</v>
      </c>
      <c r="H1177" s="113"/>
      <c r="I1177" s="114">
        <f t="shared" si="360"/>
        <v>2970</v>
      </c>
      <c r="J1177" s="115">
        <f t="shared" si="361"/>
        <v>3.8461538461538538</v>
      </c>
      <c r="K1177" s="97">
        <v>2475</v>
      </c>
      <c r="L1177" s="98">
        <f t="shared" si="362"/>
        <v>2970</v>
      </c>
      <c r="M1177" s="5">
        <f t="shared" si="356"/>
        <v>3.8461538461538538</v>
      </c>
      <c r="N1177" s="5">
        <f t="shared" si="357"/>
        <v>2478.666666666667</v>
      </c>
      <c r="S1177" s="164">
        <f t="shared" si="340"/>
        <v>0</v>
      </c>
    </row>
    <row r="1178" spans="1:19" s="4" customFormat="1" ht="63" x14ac:dyDescent="0.25">
      <c r="A1178" s="70">
        <v>22000044</v>
      </c>
      <c r="B1178" s="11" t="s">
        <v>832</v>
      </c>
      <c r="C1178" s="41" t="s">
        <v>1019</v>
      </c>
      <c r="D1178" s="10">
        <f t="shared" si="358"/>
        <v>1105</v>
      </c>
      <c r="E1178" s="100">
        <f>VLOOKUP(A1178,[1]Лист1!$A$2:$O$1343,14,0)</f>
        <v>1326</v>
      </c>
      <c r="F1178" s="100">
        <f>K1178</f>
        <v>1145</v>
      </c>
      <c r="G1178" s="112">
        <f t="shared" si="359"/>
        <v>1379.04</v>
      </c>
      <c r="H1178" s="113"/>
      <c r="I1178" s="114">
        <f t="shared" si="360"/>
        <v>1374</v>
      </c>
      <c r="J1178" s="115">
        <f t="shared" si="361"/>
        <v>3.619909502262459</v>
      </c>
      <c r="K1178" s="97">
        <v>1145</v>
      </c>
      <c r="L1178" s="98">
        <f t="shared" si="362"/>
        <v>1374</v>
      </c>
      <c r="M1178" s="5">
        <f t="shared" si="356"/>
        <v>3.619909502262459</v>
      </c>
      <c r="N1178" s="5">
        <f t="shared" si="357"/>
        <v>1149.2</v>
      </c>
      <c r="S1178" s="164">
        <f t="shared" si="340"/>
        <v>0</v>
      </c>
    </row>
    <row r="1179" spans="1:19" s="4" customFormat="1" ht="63" x14ac:dyDescent="0.25">
      <c r="A1179" s="70">
        <v>22000045</v>
      </c>
      <c r="B1179" s="11" t="s">
        <v>833</v>
      </c>
      <c r="C1179" s="41" t="s">
        <v>1020</v>
      </c>
      <c r="D1179" s="10">
        <f t="shared" si="358"/>
        <v>452.5</v>
      </c>
      <c r="E1179" s="100">
        <f>VLOOKUP(A1179,[1]Лист1!$A$2:$O$1343,14,0)</f>
        <v>543</v>
      </c>
      <c r="F1179" s="100">
        <f>K1179</f>
        <v>470</v>
      </c>
      <c r="G1179" s="112">
        <f t="shared" si="359"/>
        <v>564.72</v>
      </c>
      <c r="H1179" s="113"/>
      <c r="I1179" s="114">
        <f t="shared" si="360"/>
        <v>564</v>
      </c>
      <c r="J1179" s="115">
        <f t="shared" si="361"/>
        <v>3.8674033149171265</v>
      </c>
      <c r="K1179" s="97">
        <v>470</v>
      </c>
      <c r="L1179" s="98">
        <f t="shared" si="362"/>
        <v>564</v>
      </c>
      <c r="M1179" s="5">
        <f t="shared" si="356"/>
        <v>3.8674033149171265</v>
      </c>
      <c r="N1179" s="5">
        <f t="shared" si="357"/>
        <v>470.6</v>
      </c>
      <c r="S1179" s="164">
        <f t="shared" si="340"/>
        <v>0</v>
      </c>
    </row>
    <row r="1180" spans="1:19" ht="31.5" x14ac:dyDescent="0.25">
      <c r="A1180" s="80">
        <v>22000049</v>
      </c>
      <c r="B1180" s="96" t="s">
        <v>1305</v>
      </c>
      <c r="C1180" s="41" t="s">
        <v>1309</v>
      </c>
      <c r="D1180" s="10">
        <f t="shared" si="358"/>
        <v>83.333333333333343</v>
      </c>
      <c r="E1180" s="100">
        <v>100</v>
      </c>
      <c r="F1180" s="100">
        <v>90</v>
      </c>
      <c r="G1180" s="112">
        <f t="shared" si="359"/>
        <v>104</v>
      </c>
      <c r="H1180" s="113"/>
      <c r="I1180" s="114">
        <f t="shared" si="360"/>
        <v>108</v>
      </c>
      <c r="J1180" s="115">
        <f t="shared" si="361"/>
        <v>8</v>
      </c>
      <c r="K1180" s="97">
        <v>85</v>
      </c>
      <c r="L1180" s="98">
        <f t="shared" si="362"/>
        <v>102</v>
      </c>
      <c r="M1180" s="5">
        <f t="shared" si="356"/>
        <v>2</v>
      </c>
      <c r="N1180" s="5">
        <f t="shared" si="357"/>
        <v>86.666666666666686</v>
      </c>
      <c r="S1180" s="164">
        <f t="shared" si="340"/>
        <v>0</v>
      </c>
    </row>
    <row r="1181" spans="1:19" ht="31.5" x14ac:dyDescent="0.25">
      <c r="A1181" s="80">
        <v>22000074</v>
      </c>
      <c r="B1181" s="96" t="s">
        <v>1306</v>
      </c>
      <c r="C1181" s="41" t="s">
        <v>1309</v>
      </c>
      <c r="D1181" s="10">
        <f t="shared" si="358"/>
        <v>33.333333333333336</v>
      </c>
      <c r="E1181" s="100">
        <v>40</v>
      </c>
      <c r="F1181" s="100">
        <v>35</v>
      </c>
      <c r="G1181" s="112">
        <f t="shared" si="359"/>
        <v>41.6</v>
      </c>
      <c r="H1181" s="113"/>
      <c r="I1181" s="114">
        <f t="shared" si="360"/>
        <v>42</v>
      </c>
      <c r="J1181" s="115">
        <f t="shared" si="361"/>
        <v>5</v>
      </c>
      <c r="K1181" s="97">
        <v>35</v>
      </c>
      <c r="L1181" s="98">
        <f t="shared" si="362"/>
        <v>42</v>
      </c>
      <c r="M1181" s="5">
        <f t="shared" si="356"/>
        <v>5</v>
      </c>
      <c r="N1181" s="5">
        <f t="shared" si="357"/>
        <v>34.666666666666671</v>
      </c>
      <c r="S1181" s="164">
        <f t="shared" si="340"/>
        <v>0</v>
      </c>
    </row>
    <row r="1182" spans="1:19" x14ac:dyDescent="0.25">
      <c r="A1182" s="80">
        <v>22000067</v>
      </c>
      <c r="B1182" s="96" t="s">
        <v>1238</v>
      </c>
      <c r="C1182" s="41" t="s">
        <v>985</v>
      </c>
      <c r="D1182" s="10">
        <f t="shared" si="358"/>
        <v>29.166666666666668</v>
      </c>
      <c r="E1182" s="100">
        <f>VLOOKUP(A1182,[1]Лист1!$A$2:$O$1343,14,0)</f>
        <v>35</v>
      </c>
      <c r="F1182" s="100">
        <v>30</v>
      </c>
      <c r="G1182" s="112">
        <f t="shared" si="359"/>
        <v>36.4</v>
      </c>
      <c r="H1182" s="113"/>
      <c r="I1182" s="114">
        <f t="shared" si="360"/>
        <v>36</v>
      </c>
      <c r="J1182" s="115">
        <f t="shared" si="361"/>
        <v>2.857142857142847</v>
      </c>
      <c r="K1182" s="97">
        <v>30</v>
      </c>
      <c r="L1182" s="98">
        <f t="shared" si="362"/>
        <v>36</v>
      </c>
      <c r="M1182" s="5">
        <f t="shared" si="356"/>
        <v>2.857142857142847</v>
      </c>
      <c r="N1182" s="5">
        <f t="shared" si="357"/>
        <v>30.333333333333336</v>
      </c>
      <c r="S1182" s="164">
        <f t="shared" si="340"/>
        <v>0</v>
      </c>
    </row>
    <row r="1183" spans="1:19" x14ac:dyDescent="0.25">
      <c r="A1183" s="80">
        <v>22000068</v>
      </c>
      <c r="B1183" s="96" t="s">
        <v>1239</v>
      </c>
      <c r="C1183" s="41" t="s">
        <v>985</v>
      </c>
      <c r="D1183" s="10">
        <f t="shared" si="358"/>
        <v>50</v>
      </c>
      <c r="E1183" s="100">
        <f>VLOOKUP(A1183,[1]Лист1!$A$2:$O$1343,14,0)</f>
        <v>60</v>
      </c>
      <c r="F1183" s="100">
        <v>55</v>
      </c>
      <c r="G1183" s="112">
        <f t="shared" si="359"/>
        <v>62.400000000000006</v>
      </c>
      <c r="H1183" s="113"/>
      <c r="I1183" s="114">
        <f t="shared" si="360"/>
        <v>66</v>
      </c>
      <c r="J1183" s="115">
        <f t="shared" si="361"/>
        <v>10.000000000000014</v>
      </c>
      <c r="K1183" s="97">
        <v>50</v>
      </c>
      <c r="L1183" s="98">
        <f t="shared" si="362"/>
        <v>60</v>
      </c>
      <c r="M1183" s="5">
        <f t="shared" si="356"/>
        <v>0</v>
      </c>
      <c r="N1183" s="5">
        <f t="shared" si="357"/>
        <v>52</v>
      </c>
      <c r="S1183" s="164">
        <f t="shared" si="340"/>
        <v>0</v>
      </c>
    </row>
    <row r="1184" spans="1:19" ht="31.5" x14ac:dyDescent="0.25">
      <c r="A1184" s="80">
        <v>22000069</v>
      </c>
      <c r="B1184" s="96" t="s">
        <v>1240</v>
      </c>
      <c r="C1184" s="41" t="s">
        <v>985</v>
      </c>
      <c r="D1184" s="10">
        <f t="shared" si="358"/>
        <v>37.5</v>
      </c>
      <c r="E1184" s="100">
        <f>VLOOKUP(A1184,[1]Лист1!$A$2:$O$1343,14,0)</f>
        <v>45</v>
      </c>
      <c r="F1184" s="100">
        <f>K1184</f>
        <v>40</v>
      </c>
      <c r="G1184" s="112">
        <f t="shared" si="359"/>
        <v>46.800000000000004</v>
      </c>
      <c r="H1184" s="113"/>
      <c r="I1184" s="114">
        <f t="shared" si="360"/>
        <v>48</v>
      </c>
      <c r="J1184" s="115">
        <f t="shared" si="361"/>
        <v>6.6666666666666714</v>
      </c>
      <c r="K1184" s="97">
        <v>40</v>
      </c>
      <c r="L1184" s="98">
        <f t="shared" si="362"/>
        <v>48</v>
      </c>
      <c r="M1184" s="5">
        <f t="shared" si="356"/>
        <v>6.6666666666666714</v>
      </c>
      <c r="N1184" s="5">
        <f t="shared" si="357"/>
        <v>39</v>
      </c>
      <c r="S1184" s="164">
        <f t="shared" si="340"/>
        <v>0</v>
      </c>
    </row>
    <row r="1185" spans="1:19" x14ac:dyDescent="0.25">
      <c r="A1185" s="80">
        <v>22000070</v>
      </c>
      <c r="B1185" s="96" t="s">
        <v>1241</v>
      </c>
      <c r="C1185" s="41" t="s">
        <v>985</v>
      </c>
      <c r="D1185" s="10">
        <f t="shared" si="358"/>
        <v>38.333333333333336</v>
      </c>
      <c r="E1185" s="100">
        <f>VLOOKUP(A1185,[1]Лист1!$A$2:$O$1343,14,0)</f>
        <v>46</v>
      </c>
      <c r="F1185" s="100">
        <f>K1185</f>
        <v>40</v>
      </c>
      <c r="G1185" s="112">
        <f t="shared" si="359"/>
        <v>47.84</v>
      </c>
      <c r="H1185" s="113"/>
      <c r="I1185" s="114">
        <f t="shared" si="360"/>
        <v>48</v>
      </c>
      <c r="J1185" s="115">
        <f t="shared" si="361"/>
        <v>4.3478260869565162</v>
      </c>
      <c r="K1185" s="97">
        <v>40</v>
      </c>
      <c r="L1185" s="98">
        <f t="shared" si="362"/>
        <v>48</v>
      </c>
      <c r="M1185" s="5">
        <f t="shared" si="356"/>
        <v>4.3478260869565162</v>
      </c>
      <c r="N1185" s="5">
        <f t="shared" si="357"/>
        <v>39.866666666666667</v>
      </c>
      <c r="S1185" s="164">
        <f t="shared" si="340"/>
        <v>0</v>
      </c>
    </row>
    <row r="1186" spans="1:19" x14ac:dyDescent="0.25">
      <c r="A1186" s="80">
        <v>22000071</v>
      </c>
      <c r="B1186" s="96" t="s">
        <v>1242</v>
      </c>
      <c r="C1186" s="41" t="s">
        <v>985</v>
      </c>
      <c r="D1186" s="10">
        <f t="shared" si="358"/>
        <v>58.333333333333336</v>
      </c>
      <c r="E1186" s="100">
        <f>VLOOKUP(A1186,[1]Лист1!$A$2:$O$1343,14,0)</f>
        <v>70</v>
      </c>
      <c r="F1186" s="100">
        <v>65</v>
      </c>
      <c r="G1186" s="112">
        <f t="shared" si="359"/>
        <v>72.8</v>
      </c>
      <c r="H1186" s="113"/>
      <c r="I1186" s="114">
        <f t="shared" si="360"/>
        <v>78</v>
      </c>
      <c r="J1186" s="115">
        <f t="shared" si="361"/>
        <v>11.428571428571431</v>
      </c>
      <c r="K1186" s="97">
        <v>60</v>
      </c>
      <c r="L1186" s="98">
        <f t="shared" si="362"/>
        <v>72</v>
      </c>
      <c r="M1186" s="5">
        <f t="shared" si="356"/>
        <v>2.857142857142847</v>
      </c>
      <c r="N1186" s="5">
        <f t="shared" si="357"/>
        <v>60.666666666666671</v>
      </c>
      <c r="S1186" s="164">
        <f t="shared" si="340"/>
        <v>0</v>
      </c>
    </row>
    <row r="1187" spans="1:19" x14ac:dyDescent="0.25">
      <c r="A1187" s="80">
        <v>22000072</v>
      </c>
      <c r="B1187" s="96" t="s">
        <v>1243</v>
      </c>
      <c r="C1187" s="41" t="s">
        <v>1310</v>
      </c>
      <c r="D1187" s="10">
        <f t="shared" si="358"/>
        <v>20.833333333333336</v>
      </c>
      <c r="E1187" s="100">
        <f>VLOOKUP(A1187,[1]Лист1!$A$2:$O$1343,14,0)</f>
        <v>25</v>
      </c>
      <c r="F1187" s="100">
        <v>25</v>
      </c>
      <c r="G1187" s="112">
        <f t="shared" si="359"/>
        <v>26</v>
      </c>
      <c r="H1187" s="113"/>
      <c r="I1187" s="114">
        <f t="shared" si="360"/>
        <v>30</v>
      </c>
      <c r="J1187" s="115">
        <f t="shared" si="361"/>
        <v>20</v>
      </c>
      <c r="K1187" s="97">
        <v>25</v>
      </c>
      <c r="L1187" s="98">
        <f t="shared" si="362"/>
        <v>30</v>
      </c>
      <c r="M1187" s="5">
        <f t="shared" si="356"/>
        <v>20</v>
      </c>
      <c r="N1187" s="5">
        <f t="shared" si="357"/>
        <v>21.666666666666671</v>
      </c>
      <c r="S1187" s="164">
        <f t="shared" si="340"/>
        <v>0</v>
      </c>
    </row>
    <row r="1188" spans="1:19" x14ac:dyDescent="0.25">
      <c r="A1188" s="80">
        <v>22000073</v>
      </c>
      <c r="B1188" s="96" t="s">
        <v>1244</v>
      </c>
      <c r="C1188" s="41" t="s">
        <v>985</v>
      </c>
      <c r="D1188" s="10">
        <f t="shared" si="358"/>
        <v>29.166666666666668</v>
      </c>
      <c r="E1188" s="100">
        <f>VLOOKUP(A1188,[1]Лист1!$A$2:$O$1343,14,0)</f>
        <v>35</v>
      </c>
      <c r="F1188" s="100">
        <f>K1188</f>
        <v>30</v>
      </c>
      <c r="G1188" s="112">
        <f t="shared" si="359"/>
        <v>36.4</v>
      </c>
      <c r="H1188" s="113"/>
      <c r="I1188" s="114">
        <f t="shared" si="360"/>
        <v>36</v>
      </c>
      <c r="J1188" s="115">
        <f t="shared" si="361"/>
        <v>2.857142857142847</v>
      </c>
      <c r="K1188" s="97">
        <v>30</v>
      </c>
      <c r="L1188" s="98">
        <f t="shared" si="362"/>
        <v>36</v>
      </c>
      <c r="M1188" s="5">
        <f t="shared" si="356"/>
        <v>2.857142857142847</v>
      </c>
      <c r="N1188" s="5">
        <f t="shared" si="357"/>
        <v>30.333333333333336</v>
      </c>
      <c r="S1188" s="164">
        <f t="shared" si="340"/>
        <v>0</v>
      </c>
    </row>
    <row r="1189" spans="1:19" s="4" customFormat="1" ht="47.25" x14ac:dyDescent="0.25">
      <c r="A1189" s="70">
        <v>22100000</v>
      </c>
      <c r="B1189" s="96" t="s">
        <v>1392</v>
      </c>
      <c r="C1189" s="41" t="s">
        <v>1013</v>
      </c>
      <c r="D1189" s="10">
        <f t="shared" si="358"/>
        <v>315</v>
      </c>
      <c r="E1189" s="100">
        <f>VLOOKUP(A1189,[1]Лист1!$A$2:$O$1343,14,0)</f>
        <v>378</v>
      </c>
      <c r="F1189" s="100">
        <v>330</v>
      </c>
      <c r="G1189" s="112">
        <f t="shared" si="359"/>
        <v>393.12</v>
      </c>
      <c r="H1189" s="113"/>
      <c r="I1189" s="114">
        <f t="shared" si="360"/>
        <v>396</v>
      </c>
      <c r="J1189" s="115">
        <f t="shared" si="361"/>
        <v>4.7619047619047734</v>
      </c>
      <c r="K1189" s="97">
        <v>325</v>
      </c>
      <c r="L1189" s="98">
        <f t="shared" si="362"/>
        <v>390</v>
      </c>
      <c r="M1189" s="5">
        <f t="shared" si="356"/>
        <v>3.1746031746031917</v>
      </c>
      <c r="N1189" s="5">
        <f t="shared" si="357"/>
        <v>327.60000000000002</v>
      </c>
      <c r="S1189" s="164">
        <f t="shared" si="340"/>
        <v>0</v>
      </c>
    </row>
    <row r="1190" spans="1:19" s="4" customFormat="1" ht="31.5" x14ac:dyDescent="0.25">
      <c r="A1190" s="70">
        <v>22000040</v>
      </c>
      <c r="B1190" s="11" t="s">
        <v>830</v>
      </c>
      <c r="C1190" s="41" t="s">
        <v>1020</v>
      </c>
      <c r="D1190" s="10">
        <f t="shared" si="358"/>
        <v>323.33333333333337</v>
      </c>
      <c r="E1190" s="100">
        <f>VLOOKUP(A1190,[1]Лист1!$A$2:$O$1343,14,0)</f>
        <v>388</v>
      </c>
      <c r="F1190" s="100">
        <v>340</v>
      </c>
      <c r="G1190" s="112">
        <f t="shared" si="359"/>
        <v>403.52000000000004</v>
      </c>
      <c r="H1190" s="113"/>
      <c r="I1190" s="114">
        <f t="shared" si="360"/>
        <v>408</v>
      </c>
      <c r="J1190" s="115">
        <f t="shared" si="361"/>
        <v>5.1546391752577421</v>
      </c>
      <c r="K1190" s="97">
        <v>335</v>
      </c>
      <c r="L1190" s="98">
        <f t="shared" si="362"/>
        <v>402</v>
      </c>
      <c r="M1190" s="5">
        <f t="shared" si="356"/>
        <v>3.6082474226804209</v>
      </c>
      <c r="N1190" s="5">
        <f t="shared" si="357"/>
        <v>336.26666666666671</v>
      </c>
      <c r="S1190" s="164">
        <f t="shared" si="340"/>
        <v>0</v>
      </c>
    </row>
    <row r="1191" spans="1:19" ht="63" x14ac:dyDescent="0.25">
      <c r="A1191" s="70">
        <v>22000047</v>
      </c>
      <c r="B1191" s="11" t="s">
        <v>838</v>
      </c>
      <c r="C1191" s="41" t="s">
        <v>1014</v>
      </c>
      <c r="D1191" s="10">
        <f t="shared" si="358"/>
        <v>70.833333333333343</v>
      </c>
      <c r="E1191" s="100">
        <f>VLOOKUP(A1191,[1]Лист1!$A$2:$O$1343,14,0)</f>
        <v>85</v>
      </c>
      <c r="F1191" s="100">
        <f t="shared" ref="F1191:F1197" si="363">K1191</f>
        <v>75</v>
      </c>
      <c r="G1191" s="112">
        <f t="shared" si="359"/>
        <v>88.4</v>
      </c>
      <c r="H1191" s="113"/>
      <c r="I1191" s="114">
        <f t="shared" si="360"/>
        <v>90</v>
      </c>
      <c r="J1191" s="115">
        <f t="shared" si="361"/>
        <v>5.8823529411764781</v>
      </c>
      <c r="K1191" s="97">
        <v>75</v>
      </c>
      <c r="L1191" s="98">
        <f t="shared" si="362"/>
        <v>90</v>
      </c>
      <c r="M1191" s="5">
        <f t="shared" si="356"/>
        <v>5.8823529411764781</v>
      </c>
      <c r="N1191" s="5">
        <f t="shared" si="357"/>
        <v>73.666666666666686</v>
      </c>
      <c r="S1191" s="164">
        <f t="shared" si="340"/>
        <v>0</v>
      </c>
    </row>
    <row r="1192" spans="1:19" ht="63" x14ac:dyDescent="0.25">
      <c r="A1192" s="70">
        <v>22000117</v>
      </c>
      <c r="B1192" s="11" t="s">
        <v>839</v>
      </c>
      <c r="C1192" s="41" t="s">
        <v>1019</v>
      </c>
      <c r="D1192" s="10">
        <f t="shared" si="358"/>
        <v>3754.166666666667</v>
      </c>
      <c r="E1192" s="100">
        <f>VLOOKUP(A1192,[1]Лист1!$A$2:$O$1343,14,0)</f>
        <v>4505</v>
      </c>
      <c r="F1192" s="100">
        <f t="shared" si="363"/>
        <v>3900</v>
      </c>
      <c r="G1192" s="112">
        <f t="shared" si="359"/>
        <v>4685.2</v>
      </c>
      <c r="H1192" s="113"/>
      <c r="I1192" s="114">
        <f t="shared" si="360"/>
        <v>4680</v>
      </c>
      <c r="J1192" s="115">
        <f t="shared" si="361"/>
        <v>3.8845726970033354</v>
      </c>
      <c r="K1192" s="97">
        <v>3900</v>
      </c>
      <c r="L1192" s="98">
        <f t="shared" si="362"/>
        <v>4680</v>
      </c>
      <c r="M1192" s="5">
        <f t="shared" si="356"/>
        <v>3.8845726970033354</v>
      </c>
      <c r="N1192" s="5">
        <f t="shared" si="357"/>
        <v>3904.3333333333339</v>
      </c>
      <c r="S1192" s="164">
        <f t="shared" si="340"/>
        <v>0</v>
      </c>
    </row>
    <row r="1193" spans="1:19" x14ac:dyDescent="0.25">
      <c r="A1193" s="70">
        <v>22000060</v>
      </c>
      <c r="B1193" s="11" t="s">
        <v>1080</v>
      </c>
      <c r="C1193" s="41" t="s">
        <v>1081</v>
      </c>
      <c r="D1193" s="10">
        <f t="shared" si="358"/>
        <v>30</v>
      </c>
      <c r="E1193" s="100">
        <f>VLOOKUP(A1193,[1]Лист1!$A$2:$O$1343,14,0)</f>
        <v>36</v>
      </c>
      <c r="F1193" s="100">
        <f t="shared" si="363"/>
        <v>35</v>
      </c>
      <c r="G1193" s="112">
        <f t="shared" si="359"/>
        <v>37.44</v>
      </c>
      <c r="H1193" s="113"/>
      <c r="I1193" s="114">
        <f t="shared" si="360"/>
        <v>42</v>
      </c>
      <c r="J1193" s="115">
        <f t="shared" si="361"/>
        <v>16.666666666666671</v>
      </c>
      <c r="K1193" s="97">
        <v>35</v>
      </c>
      <c r="L1193" s="98">
        <f t="shared" si="362"/>
        <v>42</v>
      </c>
      <c r="M1193" s="5">
        <f t="shared" si="356"/>
        <v>16.666666666666671</v>
      </c>
      <c r="N1193" s="5">
        <f t="shared" si="357"/>
        <v>31.200000000000003</v>
      </c>
      <c r="S1193" s="164">
        <f t="shared" si="340"/>
        <v>0</v>
      </c>
    </row>
    <row r="1194" spans="1:19" s="4" customFormat="1" ht="47.25" x14ac:dyDescent="0.25">
      <c r="A1194" s="82">
        <v>22000061</v>
      </c>
      <c r="B1194" s="36" t="s">
        <v>1125</v>
      </c>
      <c r="C1194" s="30" t="s">
        <v>1020</v>
      </c>
      <c r="D1194" s="10">
        <f t="shared" si="358"/>
        <v>2680</v>
      </c>
      <c r="E1194" s="100">
        <f>VLOOKUP(A1194,[1]Лист1!$A$2:$O$1343,14,0)</f>
        <v>3216</v>
      </c>
      <c r="F1194" s="100">
        <f t="shared" si="363"/>
        <v>2785</v>
      </c>
      <c r="G1194" s="112">
        <f t="shared" si="359"/>
        <v>3344.6400000000003</v>
      </c>
      <c r="H1194" s="113"/>
      <c r="I1194" s="114">
        <f t="shared" si="360"/>
        <v>3342</v>
      </c>
      <c r="J1194" s="115">
        <f t="shared" si="361"/>
        <v>3.9179104477612015</v>
      </c>
      <c r="K1194" s="97">
        <v>2785</v>
      </c>
      <c r="L1194" s="98">
        <f t="shared" si="362"/>
        <v>3342</v>
      </c>
      <c r="M1194" s="5">
        <f t="shared" si="356"/>
        <v>3.9179104477612015</v>
      </c>
      <c r="N1194" s="5">
        <f t="shared" si="357"/>
        <v>2787.2000000000003</v>
      </c>
      <c r="S1194" s="164">
        <f t="shared" ref="S1194:S1258" si="364">(ROUND(F1194,2)*1.2)-ROUND(I1194,2)</f>
        <v>0</v>
      </c>
    </row>
    <row r="1195" spans="1:19" s="4" customFormat="1" ht="63" x14ac:dyDescent="0.25">
      <c r="A1195" s="82">
        <v>22000041</v>
      </c>
      <c r="B1195" s="36" t="s">
        <v>1126</v>
      </c>
      <c r="C1195" s="30" t="s">
        <v>1128</v>
      </c>
      <c r="D1195" s="10">
        <f t="shared" si="358"/>
        <v>2125</v>
      </c>
      <c r="E1195" s="100">
        <f>VLOOKUP(A1195,[1]Лист1!$A$2:$O$1343,14,0)</f>
        <v>2550</v>
      </c>
      <c r="F1195" s="100">
        <f t="shared" si="363"/>
        <v>2210</v>
      </c>
      <c r="G1195" s="112">
        <f t="shared" si="359"/>
        <v>2652</v>
      </c>
      <c r="H1195" s="113"/>
      <c r="I1195" s="114">
        <f t="shared" si="360"/>
        <v>2652</v>
      </c>
      <c r="J1195" s="115">
        <f t="shared" si="361"/>
        <v>4</v>
      </c>
      <c r="K1195" s="97">
        <v>2210</v>
      </c>
      <c r="L1195" s="98">
        <f t="shared" si="362"/>
        <v>2652</v>
      </c>
      <c r="M1195" s="5">
        <f t="shared" ref="M1195:M1197" si="365">L1195/E1195*100-100</f>
        <v>4</v>
      </c>
      <c r="N1195" s="5">
        <f t="shared" si="357"/>
        <v>2210</v>
      </c>
      <c r="S1195" s="164">
        <f t="shared" si="364"/>
        <v>0</v>
      </c>
    </row>
    <row r="1196" spans="1:19" s="4" customFormat="1" ht="63" x14ac:dyDescent="0.25">
      <c r="A1196" s="82">
        <v>22000042</v>
      </c>
      <c r="B1196" s="36" t="s">
        <v>1127</v>
      </c>
      <c r="C1196" s="30" t="s">
        <v>1128</v>
      </c>
      <c r="D1196" s="10">
        <f t="shared" si="358"/>
        <v>1475</v>
      </c>
      <c r="E1196" s="100">
        <f>VLOOKUP(A1196,[1]Лист1!$A$2:$O$1343,14,0)</f>
        <v>1770</v>
      </c>
      <c r="F1196" s="100">
        <f t="shared" si="363"/>
        <v>1535</v>
      </c>
      <c r="G1196" s="112">
        <f t="shared" si="359"/>
        <v>1840.8</v>
      </c>
      <c r="H1196" s="113"/>
      <c r="I1196" s="114">
        <f t="shared" si="360"/>
        <v>1842</v>
      </c>
      <c r="J1196" s="115">
        <f t="shared" si="361"/>
        <v>4.0677966101694949</v>
      </c>
      <c r="K1196" s="97">
        <v>1535</v>
      </c>
      <c r="L1196" s="98">
        <f t="shared" si="362"/>
        <v>1842</v>
      </c>
      <c r="M1196" s="5">
        <f t="shared" si="365"/>
        <v>4.0677966101694949</v>
      </c>
      <c r="N1196" s="5">
        <f t="shared" si="357"/>
        <v>1534</v>
      </c>
      <c r="S1196" s="164">
        <f t="shared" si="364"/>
        <v>0</v>
      </c>
    </row>
    <row r="1197" spans="1:19" s="4" customFormat="1" ht="31.5" x14ac:dyDescent="0.25">
      <c r="A1197" s="82">
        <v>22000075</v>
      </c>
      <c r="B1197" s="36" t="s">
        <v>1340</v>
      </c>
      <c r="C1197" s="30" t="s">
        <v>1341</v>
      </c>
      <c r="D1197" s="10">
        <v>2416.67</v>
      </c>
      <c r="E1197" s="100">
        <v>2900</v>
      </c>
      <c r="F1197" s="100">
        <f t="shared" si="363"/>
        <v>2510</v>
      </c>
      <c r="G1197" s="112">
        <f t="shared" si="359"/>
        <v>3016</v>
      </c>
      <c r="H1197" s="113"/>
      <c r="I1197" s="114">
        <f t="shared" si="360"/>
        <v>3012</v>
      </c>
      <c r="J1197" s="115">
        <f t="shared" si="361"/>
        <v>3.8620689655172384</v>
      </c>
      <c r="K1197" s="97">
        <v>2510</v>
      </c>
      <c r="L1197" s="98">
        <f t="shared" si="362"/>
        <v>3012</v>
      </c>
      <c r="M1197" s="5">
        <f t="shared" si="365"/>
        <v>3.8620689655172384</v>
      </c>
      <c r="N1197" s="5">
        <f t="shared" si="357"/>
        <v>2513.3368</v>
      </c>
      <c r="S1197" s="164">
        <f t="shared" si="364"/>
        <v>0</v>
      </c>
    </row>
    <row r="1198" spans="1:19" s="4" customFormat="1" ht="47.25" x14ac:dyDescent="0.25">
      <c r="A1198" s="82">
        <v>22000080</v>
      </c>
      <c r="B1198" s="36" t="s">
        <v>1355</v>
      </c>
      <c r="C1198" s="30" t="s">
        <v>1341</v>
      </c>
      <c r="D1198" s="10"/>
      <c r="E1198" s="100">
        <v>1200</v>
      </c>
      <c r="F1198" s="100">
        <v>1000</v>
      </c>
      <c r="G1198" s="112"/>
      <c r="H1198" s="113"/>
      <c r="I1198" s="114">
        <f t="shared" ref="I1198" si="366">F1198*1.2</f>
        <v>1200</v>
      </c>
      <c r="J1198" s="115">
        <f t="shared" si="361"/>
        <v>0</v>
      </c>
      <c r="K1198" s="97"/>
      <c r="L1198" s="98"/>
      <c r="M1198" s="5"/>
      <c r="N1198" s="5"/>
      <c r="S1198" s="164">
        <f t="shared" si="364"/>
        <v>0</v>
      </c>
    </row>
    <row r="1199" spans="1:19" s="4" customFormat="1" x14ac:dyDescent="0.25">
      <c r="A1199" s="82">
        <v>22000089</v>
      </c>
      <c r="B1199" s="36" t="s">
        <v>1380</v>
      </c>
      <c r="C1199" s="30" t="s">
        <v>1262</v>
      </c>
      <c r="D1199" s="10"/>
      <c r="E1199" s="100"/>
      <c r="F1199" s="100">
        <v>85</v>
      </c>
      <c r="G1199" s="112"/>
      <c r="H1199" s="113"/>
      <c r="I1199" s="114">
        <v>102</v>
      </c>
      <c r="J1199" s="115"/>
      <c r="K1199" s="97"/>
      <c r="L1199" s="98"/>
      <c r="M1199" s="5"/>
      <c r="N1199" s="5"/>
      <c r="S1199" s="164">
        <f t="shared" si="364"/>
        <v>0</v>
      </c>
    </row>
    <row r="1200" spans="1:19" s="5" customFormat="1" ht="15.75" customHeight="1" x14ac:dyDescent="0.25">
      <c r="A1200" s="214" t="s">
        <v>840</v>
      </c>
      <c r="B1200" s="215"/>
      <c r="C1200" s="215"/>
      <c r="D1200" s="215"/>
      <c r="E1200" s="215"/>
      <c r="F1200" s="215"/>
      <c r="G1200" s="215"/>
      <c r="H1200" s="215"/>
      <c r="I1200" s="216"/>
      <c r="J1200" s="117"/>
      <c r="K1200" s="97">
        <f t="shared" ref="K1200:K1211" si="367">F1200</f>
        <v>0</v>
      </c>
      <c r="L1200" s="98">
        <f t="shared" si="362"/>
        <v>0</v>
      </c>
      <c r="M1200" s="5" t="e">
        <f t="shared" ref="M1200:M1231" si="368">L1200/E1200*100-100</f>
        <v>#DIV/0!</v>
      </c>
      <c r="N1200" s="5">
        <f t="shared" ref="N1200:N1231" si="369">D1200*1.04</f>
        <v>0</v>
      </c>
      <c r="S1200" s="164">
        <f t="shared" si="364"/>
        <v>0</v>
      </c>
    </row>
    <row r="1201" spans="1:26" s="5" customFormat="1" ht="30" customHeight="1" x14ac:dyDescent="0.25">
      <c r="A1201" s="227" t="s">
        <v>841</v>
      </c>
      <c r="B1201" s="228"/>
      <c r="C1201" s="228"/>
      <c r="D1201" s="228"/>
      <c r="E1201" s="228"/>
      <c r="F1201" s="228"/>
      <c r="G1201" s="228"/>
      <c r="H1201" s="228"/>
      <c r="I1201" s="229"/>
      <c r="J1201" s="116"/>
      <c r="K1201" s="97">
        <f t="shared" si="367"/>
        <v>0</v>
      </c>
      <c r="L1201" s="98">
        <f t="shared" si="362"/>
        <v>0</v>
      </c>
      <c r="M1201" s="5" t="e">
        <f t="shared" si="368"/>
        <v>#DIV/0!</v>
      </c>
      <c r="N1201" s="5">
        <f t="shared" si="369"/>
        <v>0</v>
      </c>
      <c r="S1201" s="164">
        <f t="shared" si="364"/>
        <v>0</v>
      </c>
    </row>
    <row r="1202" spans="1:26" s="5" customFormat="1" ht="63" x14ac:dyDescent="0.25">
      <c r="A1202" s="80">
        <v>27000003</v>
      </c>
      <c r="B1202" s="11" t="s">
        <v>842</v>
      </c>
      <c r="C1202" s="11" t="s">
        <v>1021</v>
      </c>
      <c r="D1202" s="10">
        <f t="shared" ref="D1202:D1210" si="370">E1202/1.2</f>
        <v>1370.8333333333335</v>
      </c>
      <c r="E1202" s="100">
        <f>VLOOKUP(A1202,[1]Лист1!$A$2:$O$1343,14,0)</f>
        <v>1645</v>
      </c>
      <c r="F1202" s="100">
        <f>K1202</f>
        <v>1425</v>
      </c>
      <c r="G1202" s="112">
        <f t="shared" ref="G1202:G1210" si="371">E1202*$H$11</f>
        <v>1710.8</v>
      </c>
      <c r="H1202" s="113"/>
      <c r="I1202" s="114">
        <f t="shared" ref="I1202:I1209" si="372">F1202*1.2</f>
        <v>1710</v>
      </c>
      <c r="J1202" s="115">
        <f t="shared" ref="J1202:J1210" si="373">I1202/E1202*100-100</f>
        <v>3.9513677811550139</v>
      </c>
      <c r="K1202" s="97">
        <v>1425</v>
      </c>
      <c r="L1202" s="98">
        <f t="shared" si="362"/>
        <v>1710</v>
      </c>
      <c r="M1202" s="5">
        <f t="shared" si="368"/>
        <v>3.9513677811550139</v>
      </c>
      <c r="N1202" s="5">
        <f t="shared" si="369"/>
        <v>1425.666666666667</v>
      </c>
      <c r="S1202" s="164">
        <f t="shared" si="364"/>
        <v>0</v>
      </c>
    </row>
    <row r="1203" spans="1:26" s="5" customFormat="1" ht="47.25" x14ac:dyDescent="0.25">
      <c r="A1203" s="80">
        <v>27000004</v>
      </c>
      <c r="B1203" s="11" t="s">
        <v>843</v>
      </c>
      <c r="C1203" s="11" t="s">
        <v>1022</v>
      </c>
      <c r="D1203" s="10">
        <f t="shared" si="370"/>
        <v>2833.3333333333335</v>
      </c>
      <c r="E1203" s="100">
        <f>VLOOKUP(A1203,[1]Лист1!$A$2:$O$1343,14,0)</f>
        <v>3400</v>
      </c>
      <c r="F1203" s="157">
        <v>2835</v>
      </c>
      <c r="G1203" s="158">
        <f t="shared" si="371"/>
        <v>3536</v>
      </c>
      <c r="H1203" s="159"/>
      <c r="I1203" s="160">
        <f t="shared" si="372"/>
        <v>3402</v>
      </c>
      <c r="J1203" s="161">
        <f t="shared" si="373"/>
        <v>5.8823529411753839E-2</v>
      </c>
      <c r="K1203" s="97">
        <v>2945</v>
      </c>
      <c r="L1203" s="98">
        <f t="shared" si="362"/>
        <v>3534</v>
      </c>
      <c r="M1203" s="5">
        <f t="shared" si="368"/>
        <v>3.941176470588232</v>
      </c>
      <c r="N1203" s="5">
        <f t="shared" si="369"/>
        <v>2946.666666666667</v>
      </c>
      <c r="S1203" s="164">
        <f t="shared" si="364"/>
        <v>0</v>
      </c>
      <c r="V1203" s="5">
        <v>2835</v>
      </c>
      <c r="W1203" s="5">
        <v>3402</v>
      </c>
      <c r="X1203" s="156">
        <f>(ROUND(V1203,2)*1.2)-W1203</f>
        <v>0</v>
      </c>
    </row>
    <row r="1204" spans="1:26" s="5" customFormat="1" ht="47.25" x14ac:dyDescent="0.25">
      <c r="A1204" s="80">
        <v>27000104</v>
      </c>
      <c r="B1204" s="11" t="s">
        <v>844</v>
      </c>
      <c r="C1204" s="11" t="s">
        <v>1022</v>
      </c>
      <c r="D1204" s="10">
        <f t="shared" si="370"/>
        <v>2416.666666666667</v>
      </c>
      <c r="E1204" s="100">
        <f>VLOOKUP(A1204,[1]Лист1!$A$2:$O$1343,14,0)</f>
        <v>2900</v>
      </c>
      <c r="F1204" s="157">
        <v>2420</v>
      </c>
      <c r="G1204" s="158">
        <f t="shared" si="371"/>
        <v>3016</v>
      </c>
      <c r="H1204" s="159"/>
      <c r="I1204" s="160">
        <f t="shared" si="372"/>
        <v>2904</v>
      </c>
      <c r="J1204" s="161">
        <f t="shared" si="373"/>
        <v>0.13793103448276156</v>
      </c>
      <c r="K1204" s="97">
        <v>2510</v>
      </c>
      <c r="L1204" s="98">
        <f t="shared" si="362"/>
        <v>3012</v>
      </c>
      <c r="M1204" s="5">
        <f t="shared" si="368"/>
        <v>3.8620689655172384</v>
      </c>
      <c r="N1204" s="5">
        <f t="shared" si="369"/>
        <v>2513.3333333333339</v>
      </c>
      <c r="S1204" s="164">
        <f t="shared" si="364"/>
        <v>0</v>
      </c>
      <c r="V1204" s="5">
        <v>2420</v>
      </c>
      <c r="W1204" s="5">
        <v>2904</v>
      </c>
      <c r="X1204" s="156">
        <f>(ROUND(V1204,2)*1.2)-W1204</f>
        <v>0</v>
      </c>
    </row>
    <row r="1205" spans="1:26" s="5" customFormat="1" ht="47.25" x14ac:dyDescent="0.25">
      <c r="A1205" s="80">
        <v>27000204</v>
      </c>
      <c r="B1205" s="11" t="s">
        <v>845</v>
      </c>
      <c r="C1205" s="11" t="s">
        <v>1022</v>
      </c>
      <c r="D1205" s="10">
        <f t="shared" si="370"/>
        <v>2375</v>
      </c>
      <c r="E1205" s="100">
        <f>VLOOKUP(A1205,[1]Лист1!$A$2:$O$1343,14,0)</f>
        <v>2850</v>
      </c>
      <c r="F1205" s="100">
        <v>2375</v>
      </c>
      <c r="G1205" s="112">
        <f t="shared" si="371"/>
        <v>2964</v>
      </c>
      <c r="H1205" s="113"/>
      <c r="I1205" s="160">
        <f t="shared" si="372"/>
        <v>2850</v>
      </c>
      <c r="J1205" s="115">
        <f t="shared" si="373"/>
        <v>0</v>
      </c>
      <c r="K1205" s="97">
        <v>2470</v>
      </c>
      <c r="L1205" s="98">
        <f t="shared" si="362"/>
        <v>2964</v>
      </c>
      <c r="M1205" s="5">
        <f t="shared" si="368"/>
        <v>4</v>
      </c>
      <c r="N1205" s="5">
        <f t="shared" si="369"/>
        <v>2470</v>
      </c>
      <c r="S1205" s="164">
        <f t="shared" si="364"/>
        <v>0</v>
      </c>
    </row>
    <row r="1206" spans="1:26" s="5" customFormat="1" ht="47.25" x14ac:dyDescent="0.25">
      <c r="A1206" s="80">
        <v>27000304</v>
      </c>
      <c r="B1206" s="11" t="s">
        <v>846</v>
      </c>
      <c r="C1206" s="11" t="s">
        <v>1022</v>
      </c>
      <c r="D1206" s="10">
        <f t="shared" si="370"/>
        <v>2333.3333333333335</v>
      </c>
      <c r="E1206" s="100">
        <f>VLOOKUP(A1206,[1]Лист1!$A$2:$O$1343,14,0)</f>
        <v>2800</v>
      </c>
      <c r="F1206" s="157">
        <v>2335</v>
      </c>
      <c r="G1206" s="158">
        <f t="shared" si="371"/>
        <v>2912</v>
      </c>
      <c r="H1206" s="159"/>
      <c r="I1206" s="160">
        <f t="shared" si="372"/>
        <v>2802</v>
      </c>
      <c r="J1206" s="161">
        <f t="shared" si="373"/>
        <v>7.1428571428569398E-2</v>
      </c>
      <c r="K1206" s="97">
        <v>2425</v>
      </c>
      <c r="L1206" s="98">
        <f t="shared" si="362"/>
        <v>2910</v>
      </c>
      <c r="M1206" s="5">
        <f t="shared" si="368"/>
        <v>3.9285714285714306</v>
      </c>
      <c r="N1206" s="5">
        <f t="shared" si="369"/>
        <v>2426.666666666667</v>
      </c>
      <c r="S1206" s="164">
        <f t="shared" si="364"/>
        <v>0</v>
      </c>
      <c r="V1206" s="5">
        <v>2335</v>
      </c>
      <c r="W1206" s="5">
        <v>2802</v>
      </c>
      <c r="X1206" s="156">
        <f>(ROUND(V1206,2)*1.2)-W1206</f>
        <v>0</v>
      </c>
    </row>
    <row r="1207" spans="1:26" s="5" customFormat="1" ht="47.25" x14ac:dyDescent="0.25">
      <c r="A1207" s="80">
        <v>27000404</v>
      </c>
      <c r="B1207" s="11" t="s">
        <v>847</v>
      </c>
      <c r="C1207" s="11" t="s">
        <v>1022</v>
      </c>
      <c r="D1207" s="10">
        <f t="shared" si="370"/>
        <v>2250</v>
      </c>
      <c r="E1207" s="100">
        <f>VLOOKUP(A1207,[1]Лист1!$A$2:$O$1343,14,0)</f>
        <v>2700</v>
      </c>
      <c r="F1207" s="100">
        <v>2250</v>
      </c>
      <c r="G1207" s="112">
        <f t="shared" si="371"/>
        <v>2808</v>
      </c>
      <c r="H1207" s="113"/>
      <c r="I1207" s="160">
        <f t="shared" si="372"/>
        <v>2700</v>
      </c>
      <c r="J1207" s="115">
        <f t="shared" si="373"/>
        <v>0</v>
      </c>
      <c r="K1207" s="97">
        <v>2340</v>
      </c>
      <c r="L1207" s="98">
        <f t="shared" si="362"/>
        <v>2808</v>
      </c>
      <c r="M1207" s="5">
        <f t="shared" si="368"/>
        <v>4</v>
      </c>
      <c r="N1207" s="5">
        <f t="shared" si="369"/>
        <v>2340</v>
      </c>
      <c r="S1207" s="164">
        <f t="shared" si="364"/>
        <v>0</v>
      </c>
    </row>
    <row r="1208" spans="1:26" s="5" customFormat="1" ht="47.25" x14ac:dyDescent="0.25">
      <c r="A1208" s="80">
        <v>27000504</v>
      </c>
      <c r="B1208" s="11" t="s">
        <v>848</v>
      </c>
      <c r="C1208" s="11" t="s">
        <v>1022</v>
      </c>
      <c r="D1208" s="10">
        <f t="shared" si="370"/>
        <v>2208.3333333333335</v>
      </c>
      <c r="E1208" s="100">
        <f>VLOOKUP(A1208,[1]Лист1!$A$2:$O$1343,14,0)</f>
        <v>2650</v>
      </c>
      <c r="F1208" s="157">
        <v>2210</v>
      </c>
      <c r="G1208" s="158">
        <f t="shared" si="371"/>
        <v>2756</v>
      </c>
      <c r="H1208" s="159"/>
      <c r="I1208" s="160">
        <f t="shared" si="372"/>
        <v>2652</v>
      </c>
      <c r="J1208" s="161">
        <f t="shared" si="373"/>
        <v>7.5471698113219077E-2</v>
      </c>
      <c r="K1208" s="97">
        <v>2295</v>
      </c>
      <c r="L1208" s="98">
        <f t="shared" si="362"/>
        <v>2754</v>
      </c>
      <c r="M1208" s="5">
        <f t="shared" si="368"/>
        <v>3.9245283018867809</v>
      </c>
      <c r="N1208" s="5">
        <f t="shared" si="369"/>
        <v>2296.666666666667</v>
      </c>
      <c r="S1208" s="164">
        <f t="shared" si="364"/>
        <v>0</v>
      </c>
      <c r="V1208" s="5">
        <v>2210</v>
      </c>
      <c r="W1208" s="5">
        <v>2652</v>
      </c>
      <c r="X1208" s="156">
        <f>(ROUND(V1208,2)*1.2)-W1208</f>
        <v>0</v>
      </c>
    </row>
    <row r="1209" spans="1:26" s="5" customFormat="1" ht="47.25" x14ac:dyDescent="0.25">
      <c r="A1209" s="80">
        <v>27000604</v>
      </c>
      <c r="B1209" s="11" t="s">
        <v>849</v>
      </c>
      <c r="C1209" s="11" t="s">
        <v>1022</v>
      </c>
      <c r="D1209" s="10">
        <f t="shared" si="370"/>
        <v>2191.666666666667</v>
      </c>
      <c r="E1209" s="100">
        <f>VLOOKUP(A1209,[1]Лист1!$A$2:$O$1343,14,0)</f>
        <v>2630</v>
      </c>
      <c r="F1209" s="157">
        <v>2195</v>
      </c>
      <c r="G1209" s="158">
        <f t="shared" si="371"/>
        <v>2735.2000000000003</v>
      </c>
      <c r="H1209" s="159"/>
      <c r="I1209" s="160">
        <f t="shared" si="372"/>
        <v>2634</v>
      </c>
      <c r="J1209" s="161">
        <f t="shared" si="373"/>
        <v>0.152091254752861</v>
      </c>
      <c r="K1209" s="97">
        <v>2275</v>
      </c>
      <c r="L1209" s="98">
        <f t="shared" si="362"/>
        <v>2730</v>
      </c>
      <c r="M1209" s="5">
        <f t="shared" si="368"/>
        <v>3.8022813688212977</v>
      </c>
      <c r="N1209" s="5">
        <f t="shared" si="369"/>
        <v>2279.3333333333339</v>
      </c>
      <c r="S1209" s="164">
        <f t="shared" si="364"/>
        <v>0</v>
      </c>
      <c r="V1209" s="5">
        <v>2195</v>
      </c>
      <c r="W1209" s="5">
        <v>2634</v>
      </c>
      <c r="X1209" s="156">
        <f>(ROUND(V1209,2)*1.2)-W1209</f>
        <v>0</v>
      </c>
    </row>
    <row r="1210" spans="1:26" s="5" customFormat="1" ht="47.25" x14ac:dyDescent="0.25">
      <c r="A1210" s="80">
        <v>27000704</v>
      </c>
      <c r="B1210" s="11" t="s">
        <v>850</v>
      </c>
      <c r="C1210" s="11" t="s">
        <v>1022</v>
      </c>
      <c r="D1210" s="10">
        <f t="shared" si="370"/>
        <v>2125</v>
      </c>
      <c r="E1210" s="100">
        <f>VLOOKUP(A1210,[1]Лист1!$A$2:$O$1343,14,0)</f>
        <v>2550</v>
      </c>
      <c r="F1210" s="100">
        <f t="shared" ref="F1210" si="374">I1210/1.2</f>
        <v>2125</v>
      </c>
      <c r="G1210" s="112">
        <f t="shared" si="371"/>
        <v>2652</v>
      </c>
      <c r="H1210" s="113"/>
      <c r="I1210" s="114">
        <v>2550</v>
      </c>
      <c r="J1210" s="115">
        <f t="shared" si="373"/>
        <v>0</v>
      </c>
      <c r="K1210" s="97">
        <v>2210</v>
      </c>
      <c r="L1210" s="98">
        <f t="shared" si="362"/>
        <v>2652</v>
      </c>
      <c r="M1210" s="5">
        <f t="shared" si="368"/>
        <v>4</v>
      </c>
      <c r="N1210" s="5">
        <f t="shared" si="369"/>
        <v>2210</v>
      </c>
      <c r="S1210" s="164">
        <f t="shared" si="364"/>
        <v>0</v>
      </c>
    </row>
    <row r="1211" spans="1:26" s="5" customFormat="1" ht="15.75" customHeight="1" x14ac:dyDescent="0.25">
      <c r="A1211" s="227" t="s">
        <v>851</v>
      </c>
      <c r="B1211" s="228"/>
      <c r="C1211" s="228"/>
      <c r="D1211" s="228"/>
      <c r="E1211" s="228"/>
      <c r="F1211" s="228"/>
      <c r="G1211" s="228"/>
      <c r="H1211" s="228"/>
      <c r="I1211" s="229"/>
      <c r="J1211" s="116"/>
      <c r="K1211" s="97">
        <f t="shared" si="367"/>
        <v>0</v>
      </c>
      <c r="L1211" s="98">
        <f t="shared" si="362"/>
        <v>0</v>
      </c>
      <c r="M1211" s="5" t="e">
        <f t="shared" si="368"/>
        <v>#DIV/0!</v>
      </c>
      <c r="N1211" s="5">
        <f t="shared" si="369"/>
        <v>0</v>
      </c>
      <c r="S1211" s="164">
        <f t="shared" si="364"/>
        <v>0</v>
      </c>
    </row>
    <row r="1212" spans="1:26" s="5" customFormat="1" ht="47.25" x14ac:dyDescent="0.25">
      <c r="A1212" s="80">
        <v>27000006</v>
      </c>
      <c r="B1212" s="11" t="s">
        <v>852</v>
      </c>
      <c r="C1212" s="11" t="s">
        <v>1022</v>
      </c>
      <c r="D1212" s="10">
        <f t="shared" ref="D1212:D1239" si="375">E1212/1.2</f>
        <v>35.833333333333336</v>
      </c>
      <c r="E1212" s="100">
        <f>VLOOKUP(A1212,[1]Лист1!$A$2:$O$1343,14,0)</f>
        <v>43</v>
      </c>
      <c r="F1212" s="100">
        <f>K1212</f>
        <v>40</v>
      </c>
      <c r="G1212" s="112">
        <f t="shared" ref="G1212:G1239" si="376">E1212*$H$11</f>
        <v>44.72</v>
      </c>
      <c r="H1212" s="113"/>
      <c r="I1212" s="114">
        <f t="shared" ref="I1212:I1239" si="377">F1212*1.2</f>
        <v>48</v>
      </c>
      <c r="J1212" s="115">
        <f t="shared" ref="J1212:J1239" si="378">I1212/E1212*100-100</f>
        <v>11.627906976744185</v>
      </c>
      <c r="K1212" s="97">
        <v>40</v>
      </c>
      <c r="L1212" s="98">
        <f t="shared" si="362"/>
        <v>48</v>
      </c>
      <c r="M1212" s="5">
        <f t="shared" si="368"/>
        <v>11.627906976744185</v>
      </c>
      <c r="N1212" s="5">
        <f t="shared" si="369"/>
        <v>37.266666666666673</v>
      </c>
      <c r="S1212" s="164">
        <f t="shared" si="364"/>
        <v>0</v>
      </c>
    </row>
    <row r="1213" spans="1:26" s="5" customFormat="1" ht="47.25" x14ac:dyDescent="0.25">
      <c r="A1213" s="80">
        <v>27000009</v>
      </c>
      <c r="B1213" s="11" t="s">
        <v>853</v>
      </c>
      <c r="C1213" s="11" t="s">
        <v>1022</v>
      </c>
      <c r="D1213" s="10">
        <f t="shared" si="375"/>
        <v>2261.666666666667</v>
      </c>
      <c r="E1213" s="100">
        <f>VLOOKUP(A1213,[1]Лист1!$A$2:$O$1343,14,0)</f>
        <v>2714</v>
      </c>
      <c r="F1213" s="157">
        <v>2265</v>
      </c>
      <c r="G1213" s="158">
        <f t="shared" si="376"/>
        <v>2822.56</v>
      </c>
      <c r="H1213" s="159"/>
      <c r="I1213" s="160">
        <f t="shared" si="377"/>
        <v>2718</v>
      </c>
      <c r="J1213" s="161">
        <f t="shared" si="378"/>
        <v>0.14738393515105486</v>
      </c>
      <c r="K1213" s="97">
        <v>2350</v>
      </c>
      <c r="L1213" s="98">
        <f t="shared" si="362"/>
        <v>2820</v>
      </c>
      <c r="M1213" s="5">
        <f t="shared" si="368"/>
        <v>3.9056742815033232</v>
      </c>
      <c r="N1213" s="5">
        <f t="shared" si="369"/>
        <v>2352.1333333333337</v>
      </c>
      <c r="S1213" s="164">
        <f t="shared" si="364"/>
        <v>0</v>
      </c>
      <c r="V1213" s="5">
        <v>2265</v>
      </c>
      <c r="W1213" s="5">
        <v>2718</v>
      </c>
      <c r="X1213" s="156">
        <f>(ROUND(V1213,2)*1.2)-W1213</f>
        <v>0</v>
      </c>
    </row>
    <row r="1214" spans="1:26" s="5" customFormat="1" ht="47.25" x14ac:dyDescent="0.25">
      <c r="A1214" s="80">
        <v>27000109</v>
      </c>
      <c r="B1214" s="11" t="s">
        <v>854</v>
      </c>
      <c r="C1214" s="11" t="s">
        <v>1022</v>
      </c>
      <c r="D1214" s="10">
        <f t="shared" si="375"/>
        <v>2240</v>
      </c>
      <c r="E1214" s="100">
        <f>VLOOKUP(A1214,[1]Лист1!$A$2:$O$1343,14,0)</f>
        <v>2688</v>
      </c>
      <c r="F1214" s="100">
        <v>2240</v>
      </c>
      <c r="G1214" s="112">
        <f t="shared" si="376"/>
        <v>2795.52</v>
      </c>
      <c r="H1214" s="113"/>
      <c r="I1214" s="160">
        <f t="shared" si="377"/>
        <v>2688</v>
      </c>
      <c r="J1214" s="115">
        <f t="shared" si="378"/>
        <v>0</v>
      </c>
      <c r="K1214" s="97">
        <v>2330</v>
      </c>
      <c r="L1214" s="98">
        <f t="shared" si="362"/>
        <v>2796</v>
      </c>
      <c r="M1214" s="5">
        <f t="shared" si="368"/>
        <v>4.0178571428571388</v>
      </c>
      <c r="N1214" s="5">
        <f t="shared" si="369"/>
        <v>2329.6</v>
      </c>
      <c r="S1214" s="164">
        <f t="shared" si="364"/>
        <v>0</v>
      </c>
    </row>
    <row r="1215" spans="1:26" s="5" customFormat="1" ht="47.25" x14ac:dyDescent="0.25">
      <c r="A1215" s="80">
        <v>27000209</v>
      </c>
      <c r="B1215" s="11" t="s">
        <v>855</v>
      </c>
      <c r="C1215" s="11" t="s">
        <v>1022</v>
      </c>
      <c r="D1215" s="10">
        <f t="shared" si="375"/>
        <v>2198.3333333333335</v>
      </c>
      <c r="E1215" s="100">
        <f>VLOOKUP(A1215,[1]Лист1!$A$2:$O$1343,14,0)</f>
        <v>2638</v>
      </c>
      <c r="F1215" s="157">
        <v>2200</v>
      </c>
      <c r="G1215" s="158">
        <f t="shared" si="376"/>
        <v>2743.52</v>
      </c>
      <c r="H1215" s="159"/>
      <c r="I1215" s="160">
        <f t="shared" si="377"/>
        <v>2640</v>
      </c>
      <c r="J1215" s="161">
        <f t="shared" si="378"/>
        <v>7.5815011372256436E-2</v>
      </c>
      <c r="K1215" s="97">
        <v>2285</v>
      </c>
      <c r="L1215" s="98">
        <f t="shared" si="362"/>
        <v>2742</v>
      </c>
      <c r="M1215" s="5">
        <f t="shared" si="368"/>
        <v>3.9423805913570931</v>
      </c>
      <c r="N1215" s="5">
        <f t="shared" si="369"/>
        <v>2286.2666666666669</v>
      </c>
      <c r="S1215" s="164">
        <f t="shared" si="364"/>
        <v>0</v>
      </c>
      <c r="V1215" s="5">
        <v>2200</v>
      </c>
      <c r="W1215" s="5">
        <v>2640</v>
      </c>
      <c r="X1215" s="156">
        <f>(ROUND(V1215,2)*1.2)-W1215</f>
        <v>0</v>
      </c>
      <c r="Z1215" s="156"/>
    </row>
    <row r="1216" spans="1:26" s="5" customFormat="1" ht="47.25" x14ac:dyDescent="0.25">
      <c r="A1216" s="80">
        <v>27000309</v>
      </c>
      <c r="B1216" s="11" t="s">
        <v>856</v>
      </c>
      <c r="C1216" s="11" t="s">
        <v>1022</v>
      </c>
      <c r="D1216" s="10">
        <f t="shared" si="375"/>
        <v>2170.8333333333335</v>
      </c>
      <c r="E1216" s="100">
        <f>VLOOKUP(A1216,[1]Лист1!$A$2:$O$1343,14,0)</f>
        <v>2605</v>
      </c>
      <c r="F1216" s="157">
        <v>2175</v>
      </c>
      <c r="G1216" s="158">
        <f t="shared" si="376"/>
        <v>2709.2000000000003</v>
      </c>
      <c r="H1216" s="159"/>
      <c r="I1216" s="160">
        <f t="shared" si="377"/>
        <v>2610</v>
      </c>
      <c r="J1216" s="161">
        <f t="shared" si="378"/>
        <v>0.19193857965451855</v>
      </c>
      <c r="K1216" s="97">
        <v>2255</v>
      </c>
      <c r="L1216" s="98">
        <f t="shared" si="362"/>
        <v>2706</v>
      </c>
      <c r="M1216" s="5">
        <f t="shared" si="368"/>
        <v>3.8771593090211098</v>
      </c>
      <c r="N1216" s="5">
        <f t="shared" si="369"/>
        <v>2257.666666666667</v>
      </c>
      <c r="S1216" s="164">
        <f t="shared" si="364"/>
        <v>0</v>
      </c>
      <c r="V1216" s="5">
        <v>2175</v>
      </c>
      <c r="W1216" s="5">
        <v>2610</v>
      </c>
      <c r="X1216" s="156">
        <f>(ROUND(V1216,2)*1.2)-W1216</f>
        <v>0</v>
      </c>
    </row>
    <row r="1217" spans="1:24" s="5" customFormat="1" ht="47.25" x14ac:dyDescent="0.25">
      <c r="A1217" s="80">
        <v>27000409</v>
      </c>
      <c r="B1217" s="11" t="s">
        <v>857</v>
      </c>
      <c r="C1217" s="11" t="s">
        <v>1022</v>
      </c>
      <c r="D1217" s="10">
        <f t="shared" si="375"/>
        <v>2209.166666666667</v>
      </c>
      <c r="E1217" s="100">
        <f>VLOOKUP(A1217,[1]Лист1!$A$2:$O$1343,14,0)</f>
        <v>2651</v>
      </c>
      <c r="F1217" s="157">
        <v>2210</v>
      </c>
      <c r="G1217" s="158">
        <f t="shared" si="376"/>
        <v>2757.04</v>
      </c>
      <c r="H1217" s="159"/>
      <c r="I1217" s="160">
        <f t="shared" si="377"/>
        <v>2652</v>
      </c>
      <c r="J1217" s="161">
        <f t="shared" si="378"/>
        <v>3.7721614485093369E-2</v>
      </c>
      <c r="K1217" s="97">
        <v>2295</v>
      </c>
      <c r="L1217" s="98">
        <f t="shared" si="362"/>
        <v>2754</v>
      </c>
      <c r="M1217" s="5">
        <f t="shared" si="368"/>
        <v>3.8853262919652991</v>
      </c>
      <c r="N1217" s="5">
        <f t="shared" si="369"/>
        <v>2297.5333333333338</v>
      </c>
      <c r="S1217" s="164">
        <f t="shared" si="364"/>
        <v>0</v>
      </c>
      <c r="V1217" s="5">
        <v>2210</v>
      </c>
      <c r="W1217" s="5">
        <v>2652</v>
      </c>
      <c r="X1217" s="156">
        <f>(ROUND(V1217,2)*1.2)-W1217</f>
        <v>0</v>
      </c>
    </row>
    <row r="1218" spans="1:24" s="5" customFormat="1" ht="47.25" x14ac:dyDescent="0.25">
      <c r="A1218" s="80">
        <v>27000509</v>
      </c>
      <c r="B1218" s="11" t="s">
        <v>858</v>
      </c>
      <c r="C1218" s="11" t="s">
        <v>1022</v>
      </c>
      <c r="D1218" s="10">
        <f t="shared" si="375"/>
        <v>2093.3333333333335</v>
      </c>
      <c r="E1218" s="100">
        <f>VLOOKUP(A1218,[1]Лист1!$A$2:$O$1343,14,0)</f>
        <v>2512</v>
      </c>
      <c r="F1218" s="157">
        <v>2095</v>
      </c>
      <c r="G1218" s="158">
        <f t="shared" si="376"/>
        <v>2612.48</v>
      </c>
      <c r="H1218" s="159"/>
      <c r="I1218" s="160">
        <f t="shared" si="377"/>
        <v>2514</v>
      </c>
      <c r="J1218" s="161">
        <f t="shared" si="378"/>
        <v>7.9617834394895226E-2</v>
      </c>
      <c r="K1218" s="97">
        <v>2170</v>
      </c>
      <c r="L1218" s="98">
        <f t="shared" si="362"/>
        <v>2604</v>
      </c>
      <c r="M1218" s="5">
        <f t="shared" si="368"/>
        <v>3.6624203821655925</v>
      </c>
      <c r="N1218" s="5">
        <f t="shared" si="369"/>
        <v>2177.0666666666671</v>
      </c>
      <c r="S1218" s="164">
        <f t="shared" si="364"/>
        <v>0</v>
      </c>
      <c r="V1218" s="5">
        <v>2095</v>
      </c>
      <c r="W1218" s="5">
        <v>2514</v>
      </c>
      <c r="X1218" s="156">
        <f>(ROUND(V1218,2)*1.2)-W1218</f>
        <v>0</v>
      </c>
    </row>
    <row r="1219" spans="1:24" s="5" customFormat="1" ht="47.25" x14ac:dyDescent="0.25">
      <c r="A1219" s="80">
        <v>27000609</v>
      </c>
      <c r="B1219" s="11" t="s">
        <v>859</v>
      </c>
      <c r="C1219" s="11" t="s">
        <v>1022</v>
      </c>
      <c r="D1219" s="10">
        <f t="shared" si="375"/>
        <v>2060.8333333333335</v>
      </c>
      <c r="E1219" s="100">
        <f>VLOOKUP(A1219,[1]Лист1!$A$2:$O$1343,14,0)</f>
        <v>2473</v>
      </c>
      <c r="F1219" s="157">
        <v>2065</v>
      </c>
      <c r="G1219" s="158">
        <f t="shared" si="376"/>
        <v>2571.92</v>
      </c>
      <c r="H1219" s="159"/>
      <c r="I1219" s="160">
        <f t="shared" si="377"/>
        <v>2478</v>
      </c>
      <c r="J1219" s="161">
        <f t="shared" si="378"/>
        <v>0.20218358269308112</v>
      </c>
      <c r="K1219" s="97">
        <v>2140</v>
      </c>
      <c r="L1219" s="98">
        <f t="shared" si="362"/>
        <v>2568</v>
      </c>
      <c r="M1219" s="5">
        <f t="shared" si="368"/>
        <v>3.8414880711686124</v>
      </c>
      <c r="N1219" s="5">
        <f t="shared" si="369"/>
        <v>2143.2666666666669</v>
      </c>
      <c r="S1219" s="164">
        <f t="shared" si="364"/>
        <v>0</v>
      </c>
      <c r="V1219" s="5">
        <v>2065</v>
      </c>
      <c r="W1219" s="5">
        <v>2478</v>
      </c>
      <c r="X1219" s="156">
        <f>(ROUND(V1219,2)*1.2)-W1219</f>
        <v>0</v>
      </c>
    </row>
    <row r="1220" spans="1:24" s="5" customFormat="1" ht="47.25" x14ac:dyDescent="0.25">
      <c r="A1220" s="80">
        <v>27000709</v>
      </c>
      <c r="B1220" s="11" t="s">
        <v>860</v>
      </c>
      <c r="C1220" s="11" t="s">
        <v>1022</v>
      </c>
      <c r="D1220" s="10">
        <f t="shared" si="375"/>
        <v>2000</v>
      </c>
      <c r="E1220" s="100">
        <f>VLOOKUP(A1220,[1]Лист1!$A$2:$O$1343,14,0)</f>
        <v>2400</v>
      </c>
      <c r="F1220" s="100">
        <f t="shared" ref="F1220" si="379">I1220/1.2</f>
        <v>2000</v>
      </c>
      <c r="G1220" s="112">
        <f t="shared" si="376"/>
        <v>2496</v>
      </c>
      <c r="H1220" s="113"/>
      <c r="I1220" s="114">
        <v>2400</v>
      </c>
      <c r="J1220" s="115">
        <f t="shared" si="378"/>
        <v>0</v>
      </c>
      <c r="K1220" s="97">
        <v>2080</v>
      </c>
      <c r="L1220" s="98">
        <f t="shared" si="362"/>
        <v>2496</v>
      </c>
      <c r="M1220" s="5">
        <f t="shared" si="368"/>
        <v>4</v>
      </c>
      <c r="N1220" s="5">
        <f t="shared" si="369"/>
        <v>2080</v>
      </c>
      <c r="S1220" s="164">
        <f t="shared" si="364"/>
        <v>0</v>
      </c>
    </row>
    <row r="1221" spans="1:24" s="5" customFormat="1" ht="63" x14ac:dyDescent="0.25">
      <c r="A1221" s="80">
        <v>27000010</v>
      </c>
      <c r="B1221" s="11" t="s">
        <v>1321</v>
      </c>
      <c r="C1221" s="11" t="s">
        <v>1006</v>
      </c>
      <c r="D1221" s="10">
        <f t="shared" si="375"/>
        <v>265</v>
      </c>
      <c r="E1221" s="100">
        <f>VLOOKUP(A1221,[1]Лист1!$A$2:$O$1343,14,0)</f>
        <v>318</v>
      </c>
      <c r="F1221" s="100">
        <f t="shared" ref="F1221:F1239" si="380">K1221</f>
        <v>275</v>
      </c>
      <c r="G1221" s="112">
        <f t="shared" si="376"/>
        <v>330.72</v>
      </c>
      <c r="H1221" s="113"/>
      <c r="I1221" s="114">
        <f t="shared" si="377"/>
        <v>330</v>
      </c>
      <c r="J1221" s="115">
        <f t="shared" si="378"/>
        <v>3.7735849056603712</v>
      </c>
      <c r="K1221" s="97">
        <v>275</v>
      </c>
      <c r="L1221" s="98">
        <f t="shared" si="362"/>
        <v>330</v>
      </c>
      <c r="M1221" s="5">
        <f t="shared" si="368"/>
        <v>3.7735849056603712</v>
      </c>
      <c r="N1221" s="5">
        <f t="shared" si="369"/>
        <v>275.60000000000002</v>
      </c>
      <c r="S1221" s="164">
        <f t="shared" si="364"/>
        <v>0</v>
      </c>
    </row>
    <row r="1222" spans="1:24" ht="63" x14ac:dyDescent="0.25">
      <c r="A1222" s="80">
        <v>27000011</v>
      </c>
      <c r="B1222" s="91" t="s">
        <v>1322</v>
      </c>
      <c r="C1222" s="11" t="s">
        <v>1006</v>
      </c>
      <c r="D1222" s="10">
        <f t="shared" si="375"/>
        <v>265</v>
      </c>
      <c r="E1222" s="100">
        <f>VLOOKUP(A1222,[1]Лист1!$A$2:$O$1343,14,0)</f>
        <v>318</v>
      </c>
      <c r="F1222" s="100">
        <f t="shared" si="380"/>
        <v>275</v>
      </c>
      <c r="G1222" s="112">
        <f t="shared" si="376"/>
        <v>330.72</v>
      </c>
      <c r="H1222" s="113"/>
      <c r="I1222" s="114">
        <f t="shared" si="377"/>
        <v>330</v>
      </c>
      <c r="J1222" s="115">
        <f t="shared" si="378"/>
        <v>3.7735849056603712</v>
      </c>
      <c r="K1222" s="97">
        <v>275</v>
      </c>
      <c r="L1222" s="98">
        <f t="shared" si="362"/>
        <v>330</v>
      </c>
      <c r="M1222" s="5">
        <f t="shared" si="368"/>
        <v>3.7735849056603712</v>
      </c>
      <c r="N1222" s="5">
        <f t="shared" si="369"/>
        <v>275.60000000000002</v>
      </c>
      <c r="S1222" s="164">
        <f t="shared" si="364"/>
        <v>0</v>
      </c>
    </row>
    <row r="1223" spans="1:24" s="5" customFormat="1" ht="63" x14ac:dyDescent="0.25">
      <c r="A1223" s="80">
        <v>27000013</v>
      </c>
      <c r="B1223" s="11" t="s">
        <v>861</v>
      </c>
      <c r="C1223" s="11" t="s">
        <v>1023</v>
      </c>
      <c r="D1223" s="10">
        <f t="shared" si="375"/>
        <v>304.16666666666669</v>
      </c>
      <c r="E1223" s="100">
        <f>VLOOKUP(A1223,[1]Лист1!$A$2:$O$1343,14,0)</f>
        <v>365</v>
      </c>
      <c r="F1223" s="100">
        <f t="shared" si="380"/>
        <v>315</v>
      </c>
      <c r="G1223" s="112">
        <f t="shared" si="376"/>
        <v>379.6</v>
      </c>
      <c r="H1223" s="113"/>
      <c r="I1223" s="114">
        <f t="shared" si="377"/>
        <v>378</v>
      </c>
      <c r="J1223" s="115">
        <f t="shared" si="378"/>
        <v>3.5616438356164366</v>
      </c>
      <c r="K1223" s="97">
        <v>315</v>
      </c>
      <c r="L1223" s="98">
        <f t="shared" si="362"/>
        <v>378</v>
      </c>
      <c r="M1223" s="5">
        <f t="shared" si="368"/>
        <v>3.5616438356164366</v>
      </c>
      <c r="N1223" s="5">
        <f t="shared" si="369"/>
        <v>316.33333333333337</v>
      </c>
      <c r="S1223" s="164">
        <f t="shared" si="364"/>
        <v>0</v>
      </c>
    </row>
    <row r="1224" spans="1:24" s="5" customFormat="1" ht="94.5" x14ac:dyDescent="0.25">
      <c r="A1224" s="80">
        <v>27000042</v>
      </c>
      <c r="B1224" s="91" t="s">
        <v>1259</v>
      </c>
      <c r="C1224" s="11" t="s">
        <v>1053</v>
      </c>
      <c r="D1224" s="10">
        <f t="shared" si="375"/>
        <v>317.5</v>
      </c>
      <c r="E1224" s="100">
        <f>VLOOKUP(A1224,[1]Лист1!$A$2:$O$1343,14,0)</f>
        <v>381</v>
      </c>
      <c r="F1224" s="100">
        <f t="shared" si="380"/>
        <v>330</v>
      </c>
      <c r="G1224" s="112">
        <f t="shared" si="376"/>
        <v>396.24</v>
      </c>
      <c r="H1224" s="113"/>
      <c r="I1224" s="114">
        <f t="shared" si="377"/>
        <v>396</v>
      </c>
      <c r="J1224" s="115">
        <f t="shared" si="378"/>
        <v>3.9370078740157339</v>
      </c>
      <c r="K1224" s="97">
        <v>330</v>
      </c>
      <c r="L1224" s="98">
        <f t="shared" si="362"/>
        <v>396</v>
      </c>
      <c r="M1224" s="5">
        <f t="shared" si="368"/>
        <v>3.9370078740157339</v>
      </c>
      <c r="N1224" s="5">
        <f t="shared" si="369"/>
        <v>330.2</v>
      </c>
      <c r="S1224" s="164">
        <f t="shared" si="364"/>
        <v>0</v>
      </c>
    </row>
    <row r="1225" spans="1:24" s="5" customFormat="1" ht="78.75" x14ac:dyDescent="0.25">
      <c r="A1225" s="80">
        <v>27000016</v>
      </c>
      <c r="B1225" s="11" t="s">
        <v>862</v>
      </c>
      <c r="C1225" s="11" t="s">
        <v>1006</v>
      </c>
      <c r="D1225" s="10">
        <f t="shared" si="375"/>
        <v>516.66666666666674</v>
      </c>
      <c r="E1225" s="100">
        <f>VLOOKUP(A1225,[1]Лист1!$A$2:$O$1343,14,0)</f>
        <v>620</v>
      </c>
      <c r="F1225" s="100">
        <f t="shared" si="380"/>
        <v>535</v>
      </c>
      <c r="G1225" s="112">
        <f t="shared" si="376"/>
        <v>644.80000000000007</v>
      </c>
      <c r="H1225" s="113"/>
      <c r="I1225" s="114">
        <f t="shared" si="377"/>
        <v>642</v>
      </c>
      <c r="J1225" s="115">
        <f t="shared" si="378"/>
        <v>3.5483870967741922</v>
      </c>
      <c r="K1225" s="97">
        <v>535</v>
      </c>
      <c r="L1225" s="98">
        <f t="shared" si="362"/>
        <v>642</v>
      </c>
      <c r="M1225" s="5">
        <f t="shared" si="368"/>
        <v>3.5483870967741922</v>
      </c>
      <c r="N1225" s="5">
        <f t="shared" si="369"/>
        <v>537.33333333333348</v>
      </c>
      <c r="S1225" s="164">
        <f t="shared" si="364"/>
        <v>0</v>
      </c>
    </row>
    <row r="1226" spans="1:24" s="5" customFormat="1" ht="31.5" x14ac:dyDescent="0.25">
      <c r="A1226" s="80">
        <v>27000017</v>
      </c>
      <c r="B1226" s="11" t="s">
        <v>863</v>
      </c>
      <c r="C1226" s="11" t="s">
        <v>1006</v>
      </c>
      <c r="D1226" s="10">
        <f t="shared" si="375"/>
        <v>516.66666666666674</v>
      </c>
      <c r="E1226" s="100">
        <f>VLOOKUP(A1226,[1]Лист1!$A$2:$O$1343,14,0)</f>
        <v>620</v>
      </c>
      <c r="F1226" s="100">
        <f t="shared" si="380"/>
        <v>535</v>
      </c>
      <c r="G1226" s="112">
        <f t="shared" si="376"/>
        <v>644.80000000000007</v>
      </c>
      <c r="H1226" s="113"/>
      <c r="I1226" s="114">
        <f t="shared" si="377"/>
        <v>642</v>
      </c>
      <c r="J1226" s="115">
        <f t="shared" si="378"/>
        <v>3.5483870967741922</v>
      </c>
      <c r="K1226" s="97">
        <v>535</v>
      </c>
      <c r="L1226" s="98">
        <f t="shared" si="362"/>
        <v>642</v>
      </c>
      <c r="M1226" s="5">
        <f t="shared" si="368"/>
        <v>3.5483870967741922</v>
      </c>
      <c r="N1226" s="5">
        <f t="shared" si="369"/>
        <v>537.33333333333348</v>
      </c>
      <c r="S1226" s="164">
        <f t="shared" si="364"/>
        <v>0</v>
      </c>
    </row>
    <row r="1227" spans="1:24" s="5" customFormat="1" ht="31.5" x14ac:dyDescent="0.25">
      <c r="A1227" s="80">
        <v>27000018</v>
      </c>
      <c r="B1227" s="11" t="s">
        <v>978</v>
      </c>
      <c r="C1227" s="11" t="s">
        <v>1006</v>
      </c>
      <c r="D1227" s="10">
        <f t="shared" si="375"/>
        <v>1086.6666666666667</v>
      </c>
      <c r="E1227" s="100">
        <f>VLOOKUP(A1227,[1]Лист1!$A$2:$O$1343,14,0)</f>
        <v>1304</v>
      </c>
      <c r="F1227" s="100">
        <f t="shared" si="380"/>
        <v>1130</v>
      </c>
      <c r="G1227" s="112">
        <f t="shared" si="376"/>
        <v>1356.16</v>
      </c>
      <c r="H1227" s="113"/>
      <c r="I1227" s="114">
        <f t="shared" si="377"/>
        <v>1356</v>
      </c>
      <c r="J1227" s="115">
        <f t="shared" si="378"/>
        <v>3.9877300613496942</v>
      </c>
      <c r="K1227" s="97">
        <v>1130</v>
      </c>
      <c r="L1227" s="98">
        <f t="shared" si="362"/>
        <v>1356</v>
      </c>
      <c r="M1227" s="5">
        <f t="shared" si="368"/>
        <v>3.9877300613496942</v>
      </c>
      <c r="N1227" s="5">
        <f t="shared" si="369"/>
        <v>1130.1333333333334</v>
      </c>
      <c r="S1227" s="164">
        <f t="shared" si="364"/>
        <v>0</v>
      </c>
    </row>
    <row r="1228" spans="1:24" s="5" customFormat="1" ht="47.25" x14ac:dyDescent="0.25">
      <c r="A1228" s="80">
        <v>27000019</v>
      </c>
      <c r="B1228" s="11" t="s">
        <v>864</v>
      </c>
      <c r="C1228" s="11" t="s">
        <v>1024</v>
      </c>
      <c r="D1228" s="10">
        <f t="shared" si="375"/>
        <v>1754.1666666666667</v>
      </c>
      <c r="E1228" s="100">
        <f>VLOOKUP(A1228,[1]Лист1!$A$2:$O$1343,14,0)</f>
        <v>2105</v>
      </c>
      <c r="F1228" s="100">
        <f t="shared" si="380"/>
        <v>1825</v>
      </c>
      <c r="G1228" s="112">
        <f t="shared" si="376"/>
        <v>2189.2000000000003</v>
      </c>
      <c r="H1228" s="113"/>
      <c r="I1228" s="114">
        <f t="shared" si="377"/>
        <v>2190</v>
      </c>
      <c r="J1228" s="115">
        <f t="shared" si="378"/>
        <v>4.0380047505938137</v>
      </c>
      <c r="K1228" s="97">
        <v>1825</v>
      </c>
      <c r="L1228" s="98">
        <f t="shared" si="362"/>
        <v>2190</v>
      </c>
      <c r="M1228" s="5">
        <f t="shared" si="368"/>
        <v>4.0380047505938137</v>
      </c>
      <c r="N1228" s="5">
        <f t="shared" si="369"/>
        <v>1824.3333333333335</v>
      </c>
      <c r="S1228" s="164">
        <f t="shared" si="364"/>
        <v>0</v>
      </c>
    </row>
    <row r="1229" spans="1:24" s="5" customFormat="1" x14ac:dyDescent="0.25">
      <c r="A1229" s="80">
        <v>27000020</v>
      </c>
      <c r="B1229" s="11" t="s">
        <v>865</v>
      </c>
      <c r="C1229" s="11" t="s">
        <v>1024</v>
      </c>
      <c r="D1229" s="10">
        <f t="shared" si="375"/>
        <v>1340</v>
      </c>
      <c r="E1229" s="100">
        <f>VLOOKUP(A1229,[1]Лист1!$A$2:$O$1343,14,0)</f>
        <v>1608</v>
      </c>
      <c r="F1229" s="100">
        <f t="shared" si="380"/>
        <v>1390</v>
      </c>
      <c r="G1229" s="112">
        <f t="shared" si="376"/>
        <v>1672.3200000000002</v>
      </c>
      <c r="H1229" s="113"/>
      <c r="I1229" s="114">
        <f t="shared" si="377"/>
        <v>1668</v>
      </c>
      <c r="J1229" s="115">
        <f t="shared" si="378"/>
        <v>3.7313432835820919</v>
      </c>
      <c r="K1229" s="97">
        <v>1390</v>
      </c>
      <c r="L1229" s="98">
        <f t="shared" si="362"/>
        <v>1668</v>
      </c>
      <c r="M1229" s="5">
        <f t="shared" si="368"/>
        <v>3.7313432835820919</v>
      </c>
      <c r="N1229" s="5">
        <f t="shared" si="369"/>
        <v>1393.6000000000001</v>
      </c>
      <c r="S1229" s="164">
        <f t="shared" si="364"/>
        <v>0</v>
      </c>
    </row>
    <row r="1230" spans="1:24" s="5" customFormat="1" ht="47.25" x14ac:dyDescent="0.25">
      <c r="A1230" s="80">
        <v>27000021</v>
      </c>
      <c r="B1230" s="11" t="s">
        <v>866</v>
      </c>
      <c r="C1230" s="11" t="s">
        <v>1006</v>
      </c>
      <c r="D1230" s="10">
        <f t="shared" si="375"/>
        <v>1035</v>
      </c>
      <c r="E1230" s="100">
        <f>VLOOKUP(A1230,[1]Лист1!$A$2:$O$1343,14,0)</f>
        <v>1242</v>
      </c>
      <c r="F1230" s="100">
        <f t="shared" si="380"/>
        <v>1070</v>
      </c>
      <c r="G1230" s="112">
        <f t="shared" si="376"/>
        <v>1291.68</v>
      </c>
      <c r="H1230" s="113"/>
      <c r="I1230" s="114">
        <f t="shared" si="377"/>
        <v>1284</v>
      </c>
      <c r="J1230" s="115">
        <f t="shared" si="378"/>
        <v>3.3816425120772919</v>
      </c>
      <c r="K1230" s="97">
        <v>1070</v>
      </c>
      <c r="L1230" s="98">
        <f t="shared" si="362"/>
        <v>1284</v>
      </c>
      <c r="M1230" s="5">
        <f t="shared" si="368"/>
        <v>3.3816425120772919</v>
      </c>
      <c r="N1230" s="5">
        <f t="shared" si="369"/>
        <v>1076.4000000000001</v>
      </c>
      <c r="S1230" s="164">
        <f t="shared" si="364"/>
        <v>0</v>
      </c>
    </row>
    <row r="1231" spans="1:24" s="5" customFormat="1" ht="31.5" x14ac:dyDescent="0.25">
      <c r="A1231" s="80">
        <v>27000022</v>
      </c>
      <c r="B1231" s="11" t="s">
        <v>867</v>
      </c>
      <c r="C1231" s="11" t="s">
        <v>1012</v>
      </c>
      <c r="D1231" s="10">
        <f t="shared" si="375"/>
        <v>1829.1666666666667</v>
      </c>
      <c r="E1231" s="100">
        <f>VLOOKUP(A1231,[1]Лист1!$A$2:$O$1343,14,0)</f>
        <v>2195</v>
      </c>
      <c r="F1231" s="100">
        <f t="shared" si="380"/>
        <v>1900</v>
      </c>
      <c r="G1231" s="112">
        <f t="shared" si="376"/>
        <v>2282.8000000000002</v>
      </c>
      <c r="H1231" s="113"/>
      <c r="I1231" s="114">
        <f t="shared" si="377"/>
        <v>2280</v>
      </c>
      <c r="J1231" s="115">
        <f t="shared" si="378"/>
        <v>3.8724373576309858</v>
      </c>
      <c r="K1231" s="97">
        <v>1900</v>
      </c>
      <c r="L1231" s="98">
        <f t="shared" si="362"/>
        <v>2280</v>
      </c>
      <c r="M1231" s="5">
        <f t="shared" si="368"/>
        <v>3.8724373576309858</v>
      </c>
      <c r="N1231" s="5">
        <f t="shared" si="369"/>
        <v>1902.3333333333335</v>
      </c>
      <c r="S1231" s="164">
        <f t="shared" si="364"/>
        <v>0</v>
      </c>
    </row>
    <row r="1232" spans="1:24" s="5" customFormat="1" ht="63" x14ac:dyDescent="0.25">
      <c r="A1232" s="80">
        <v>27000023</v>
      </c>
      <c r="B1232" s="11" t="s">
        <v>868</v>
      </c>
      <c r="C1232" s="11" t="s">
        <v>1022</v>
      </c>
      <c r="D1232" s="10">
        <f t="shared" si="375"/>
        <v>1829.1666666666667</v>
      </c>
      <c r="E1232" s="100">
        <f>VLOOKUP(A1232,[1]Лист1!$A$2:$O$1343,14,0)</f>
        <v>2195</v>
      </c>
      <c r="F1232" s="100">
        <f t="shared" si="380"/>
        <v>1900</v>
      </c>
      <c r="G1232" s="112">
        <f t="shared" si="376"/>
        <v>2282.8000000000002</v>
      </c>
      <c r="H1232" s="113"/>
      <c r="I1232" s="114">
        <f t="shared" si="377"/>
        <v>2280</v>
      </c>
      <c r="J1232" s="115">
        <f t="shared" si="378"/>
        <v>3.8724373576309858</v>
      </c>
      <c r="K1232" s="97">
        <v>1900</v>
      </c>
      <c r="L1232" s="98">
        <f t="shared" si="362"/>
        <v>2280</v>
      </c>
      <c r="M1232" s="5">
        <f t="shared" ref="M1232:M1264" si="381">L1232/E1232*100-100</f>
        <v>3.8724373576309858</v>
      </c>
      <c r="N1232" s="5">
        <f t="shared" ref="N1232:N1264" si="382">D1232*1.04</f>
        <v>1902.3333333333335</v>
      </c>
      <c r="S1232" s="164">
        <f t="shared" si="364"/>
        <v>0</v>
      </c>
    </row>
    <row r="1233" spans="1:24" s="5" customFormat="1" ht="63" x14ac:dyDescent="0.25">
      <c r="A1233" s="80">
        <v>27000024</v>
      </c>
      <c r="B1233" s="91" t="s">
        <v>1260</v>
      </c>
      <c r="C1233" s="11" t="s">
        <v>1072</v>
      </c>
      <c r="D1233" s="10">
        <f t="shared" si="375"/>
        <v>891.66666666666674</v>
      </c>
      <c r="E1233" s="100">
        <f>VLOOKUP(A1233,[1]Лист1!$A$2:$O$1343,14,0)</f>
        <v>1070</v>
      </c>
      <c r="F1233" s="100">
        <f t="shared" si="380"/>
        <v>925</v>
      </c>
      <c r="G1233" s="112">
        <f t="shared" si="376"/>
        <v>1112.8</v>
      </c>
      <c r="H1233" s="113"/>
      <c r="I1233" s="114">
        <f t="shared" si="377"/>
        <v>1110</v>
      </c>
      <c r="J1233" s="115">
        <f t="shared" si="378"/>
        <v>3.7383177570093409</v>
      </c>
      <c r="K1233" s="97">
        <v>925</v>
      </c>
      <c r="L1233" s="98">
        <f t="shared" si="362"/>
        <v>1110</v>
      </c>
      <c r="M1233" s="5">
        <f t="shared" si="381"/>
        <v>3.7383177570093409</v>
      </c>
      <c r="N1233" s="5">
        <f t="shared" si="382"/>
        <v>927.33333333333348</v>
      </c>
      <c r="S1233" s="164">
        <f t="shared" si="364"/>
        <v>0</v>
      </c>
    </row>
    <row r="1234" spans="1:24" ht="47.25" x14ac:dyDescent="0.25">
      <c r="A1234" s="80">
        <v>27000025</v>
      </c>
      <c r="B1234" s="11" t="s">
        <v>869</v>
      </c>
      <c r="C1234" s="11" t="s">
        <v>1025</v>
      </c>
      <c r="D1234" s="10">
        <f t="shared" si="375"/>
        <v>1525</v>
      </c>
      <c r="E1234" s="100">
        <f>VLOOKUP(A1234,[1]Лист1!$A$2:$O$1343,14,0)</f>
        <v>1830</v>
      </c>
      <c r="F1234" s="100">
        <f t="shared" si="380"/>
        <v>1585</v>
      </c>
      <c r="G1234" s="112">
        <f t="shared" si="376"/>
        <v>1903.2</v>
      </c>
      <c r="H1234" s="113"/>
      <c r="I1234" s="114">
        <f t="shared" si="377"/>
        <v>1902</v>
      </c>
      <c r="J1234" s="115">
        <f t="shared" si="378"/>
        <v>3.9344262295081904</v>
      </c>
      <c r="K1234" s="97">
        <v>1585</v>
      </c>
      <c r="L1234" s="98">
        <f t="shared" si="362"/>
        <v>1902</v>
      </c>
      <c r="M1234" s="5">
        <f t="shared" si="381"/>
        <v>3.9344262295081904</v>
      </c>
      <c r="N1234" s="5">
        <f t="shared" si="382"/>
        <v>1586</v>
      </c>
      <c r="S1234" s="164">
        <f t="shared" si="364"/>
        <v>0</v>
      </c>
    </row>
    <row r="1235" spans="1:24" ht="78.75" x14ac:dyDescent="0.25">
      <c r="A1235" s="80">
        <v>27000026</v>
      </c>
      <c r="B1235" s="11" t="s">
        <v>870</v>
      </c>
      <c r="C1235" s="11" t="s">
        <v>1025</v>
      </c>
      <c r="D1235" s="10">
        <f t="shared" si="375"/>
        <v>4818.3333333333339</v>
      </c>
      <c r="E1235" s="100">
        <f>VLOOKUP(A1235,[1]Лист1!$A$2:$O$1343,14,0)</f>
        <v>5782</v>
      </c>
      <c r="F1235" s="100">
        <f t="shared" si="380"/>
        <v>5010</v>
      </c>
      <c r="G1235" s="112">
        <f t="shared" si="376"/>
        <v>6013.2800000000007</v>
      </c>
      <c r="H1235" s="113"/>
      <c r="I1235" s="114">
        <f t="shared" si="377"/>
        <v>6012</v>
      </c>
      <c r="J1235" s="115">
        <f t="shared" si="378"/>
        <v>3.9778623313732311</v>
      </c>
      <c r="K1235" s="97">
        <v>5010</v>
      </c>
      <c r="L1235" s="98">
        <f t="shared" si="362"/>
        <v>6012</v>
      </c>
      <c r="M1235" s="5">
        <f t="shared" si="381"/>
        <v>3.9778623313732311</v>
      </c>
      <c r="N1235" s="5">
        <f t="shared" si="382"/>
        <v>5011.0666666666675</v>
      </c>
      <c r="S1235" s="164">
        <f t="shared" si="364"/>
        <v>0</v>
      </c>
    </row>
    <row r="1236" spans="1:24" ht="63" x14ac:dyDescent="0.25">
      <c r="A1236" s="80">
        <v>27000027</v>
      </c>
      <c r="B1236" s="11" t="s">
        <v>871</v>
      </c>
      <c r="C1236" s="11" t="s">
        <v>1025</v>
      </c>
      <c r="D1236" s="10">
        <f t="shared" si="375"/>
        <v>3188.3333333333335</v>
      </c>
      <c r="E1236" s="100">
        <f>VLOOKUP(A1236,[1]Лист1!$A$2:$O$1343,14,0)</f>
        <v>3826</v>
      </c>
      <c r="F1236" s="100">
        <f t="shared" si="380"/>
        <v>3315</v>
      </c>
      <c r="G1236" s="112">
        <f t="shared" si="376"/>
        <v>3979.04</v>
      </c>
      <c r="H1236" s="113"/>
      <c r="I1236" s="114">
        <f t="shared" si="377"/>
        <v>3978</v>
      </c>
      <c r="J1236" s="115">
        <f t="shared" si="378"/>
        <v>3.9728175640355374</v>
      </c>
      <c r="K1236" s="97">
        <v>3315</v>
      </c>
      <c r="L1236" s="98">
        <f t="shared" si="362"/>
        <v>3978</v>
      </c>
      <c r="M1236" s="5">
        <f t="shared" si="381"/>
        <v>3.9728175640355374</v>
      </c>
      <c r="N1236" s="5">
        <f t="shared" si="382"/>
        <v>3315.8666666666668</v>
      </c>
      <c r="S1236" s="164">
        <f t="shared" si="364"/>
        <v>0</v>
      </c>
    </row>
    <row r="1237" spans="1:24" x14ac:dyDescent="0.25">
      <c r="A1237" s="80">
        <v>27000028</v>
      </c>
      <c r="B1237" s="11" t="s">
        <v>872</v>
      </c>
      <c r="C1237" s="11" t="s">
        <v>1026</v>
      </c>
      <c r="D1237" s="10">
        <f t="shared" si="375"/>
        <v>768.33333333333337</v>
      </c>
      <c r="E1237" s="100">
        <f>VLOOKUP(A1237,[1]Лист1!$A$2:$O$1343,14,0)</f>
        <v>922</v>
      </c>
      <c r="F1237" s="100">
        <f t="shared" si="380"/>
        <v>800</v>
      </c>
      <c r="G1237" s="112">
        <f t="shared" si="376"/>
        <v>958.88</v>
      </c>
      <c r="H1237" s="113"/>
      <c r="I1237" s="114">
        <f t="shared" si="377"/>
        <v>960</v>
      </c>
      <c r="J1237" s="115">
        <f t="shared" si="378"/>
        <v>4.1214750542299328</v>
      </c>
      <c r="K1237" s="97">
        <v>800</v>
      </c>
      <c r="L1237" s="98">
        <f t="shared" si="362"/>
        <v>960</v>
      </c>
      <c r="M1237" s="5">
        <f t="shared" si="381"/>
        <v>4.1214750542299328</v>
      </c>
      <c r="N1237" s="5">
        <f t="shared" si="382"/>
        <v>799.06666666666672</v>
      </c>
      <c r="S1237" s="164">
        <f t="shared" si="364"/>
        <v>0</v>
      </c>
    </row>
    <row r="1238" spans="1:24" ht="31.5" x14ac:dyDescent="0.25">
      <c r="A1238" s="80">
        <v>27000029</v>
      </c>
      <c r="B1238" s="11" t="s">
        <v>873</v>
      </c>
      <c r="C1238" s="11" t="s">
        <v>1014</v>
      </c>
      <c r="D1238" s="10">
        <f t="shared" si="375"/>
        <v>5.8333333333333339</v>
      </c>
      <c r="E1238" s="100">
        <f>VLOOKUP(A1238,[1]Лист1!$A$2:$O$1343,14,0)</f>
        <v>7</v>
      </c>
      <c r="F1238" s="100">
        <f t="shared" si="380"/>
        <v>6</v>
      </c>
      <c r="G1238" s="112">
        <f t="shared" si="376"/>
        <v>7.28</v>
      </c>
      <c r="H1238" s="113"/>
      <c r="I1238" s="114">
        <f t="shared" si="377"/>
        <v>7.1999999999999993</v>
      </c>
      <c r="J1238" s="115">
        <f t="shared" si="378"/>
        <v>2.857142857142847</v>
      </c>
      <c r="K1238" s="97">
        <v>6</v>
      </c>
      <c r="L1238" s="98">
        <f t="shared" si="362"/>
        <v>7.1999999999999993</v>
      </c>
      <c r="M1238" s="5">
        <f t="shared" si="381"/>
        <v>2.857142857142847</v>
      </c>
      <c r="N1238" s="5">
        <f t="shared" si="382"/>
        <v>6.0666666666666673</v>
      </c>
      <c r="S1238" s="164">
        <f t="shared" si="364"/>
        <v>0</v>
      </c>
    </row>
    <row r="1239" spans="1:24" ht="31.5" x14ac:dyDescent="0.25">
      <c r="A1239" s="80">
        <v>27000030</v>
      </c>
      <c r="B1239" s="11" t="s">
        <v>874</v>
      </c>
      <c r="C1239" s="11" t="s">
        <v>1073</v>
      </c>
      <c r="D1239" s="10">
        <f t="shared" si="375"/>
        <v>46.666666666666671</v>
      </c>
      <c r="E1239" s="100">
        <f>VLOOKUP(A1239,[1]Лист1!$A$2:$O$1343,14,0)</f>
        <v>56</v>
      </c>
      <c r="F1239" s="100">
        <f t="shared" si="380"/>
        <v>50</v>
      </c>
      <c r="G1239" s="112">
        <f t="shared" si="376"/>
        <v>58.24</v>
      </c>
      <c r="H1239" s="113"/>
      <c r="I1239" s="114">
        <f t="shared" si="377"/>
        <v>60</v>
      </c>
      <c r="J1239" s="115">
        <f t="shared" si="378"/>
        <v>7.1428571428571388</v>
      </c>
      <c r="K1239" s="97">
        <v>50</v>
      </c>
      <c r="L1239" s="98">
        <f t="shared" si="362"/>
        <v>60</v>
      </c>
      <c r="M1239" s="5">
        <f t="shared" si="381"/>
        <v>7.1428571428571388</v>
      </c>
      <c r="N1239" s="5">
        <f t="shared" si="382"/>
        <v>48.533333333333339</v>
      </c>
      <c r="S1239" s="164">
        <f t="shared" si="364"/>
        <v>0</v>
      </c>
    </row>
    <row r="1240" spans="1:24" ht="15.75" customHeight="1" x14ac:dyDescent="0.25">
      <c r="A1240" s="242" t="s">
        <v>875</v>
      </c>
      <c r="B1240" s="243"/>
      <c r="C1240" s="243"/>
      <c r="D1240" s="243"/>
      <c r="E1240" s="243"/>
      <c r="F1240" s="243"/>
      <c r="G1240" s="243"/>
      <c r="H1240" s="243"/>
      <c r="I1240" s="244"/>
      <c r="J1240" s="117"/>
      <c r="K1240" s="97">
        <f t="shared" ref="K1240:K1306" si="383">F1240</f>
        <v>0</v>
      </c>
      <c r="L1240" s="98">
        <f t="shared" ref="L1240:L1306" si="384">K1240*1.2</f>
        <v>0</v>
      </c>
      <c r="M1240" s="5" t="e">
        <f t="shared" si="381"/>
        <v>#DIV/0!</v>
      </c>
      <c r="N1240" s="5">
        <f t="shared" si="382"/>
        <v>0</v>
      </c>
      <c r="S1240" s="164">
        <f t="shared" si="364"/>
        <v>0</v>
      </c>
    </row>
    <row r="1241" spans="1:24" x14ac:dyDescent="0.25">
      <c r="A1241" s="251" t="s">
        <v>1027</v>
      </c>
      <c r="B1241" s="252"/>
      <c r="C1241" s="252"/>
      <c r="D1241" s="252"/>
      <c r="E1241" s="252"/>
      <c r="F1241" s="252"/>
      <c r="G1241" s="252"/>
      <c r="H1241" s="252"/>
      <c r="I1241" s="253"/>
      <c r="J1241" s="116"/>
      <c r="K1241" s="97">
        <f t="shared" si="383"/>
        <v>0</v>
      </c>
      <c r="L1241" s="98">
        <f t="shared" si="384"/>
        <v>0</v>
      </c>
      <c r="M1241" s="5" t="e">
        <f t="shared" si="381"/>
        <v>#DIV/0!</v>
      </c>
      <c r="N1241" s="5">
        <f t="shared" si="382"/>
        <v>0</v>
      </c>
      <c r="S1241" s="164">
        <f t="shared" si="364"/>
        <v>0</v>
      </c>
    </row>
    <row r="1242" spans="1:24" s="29" customFormat="1" x14ac:dyDescent="0.25">
      <c r="A1242" s="70">
        <v>25002026</v>
      </c>
      <c r="B1242" s="30" t="s">
        <v>924</v>
      </c>
      <c r="C1242" s="30" t="s">
        <v>1058</v>
      </c>
      <c r="D1242" s="10">
        <f t="shared" ref="D1242:D1259" si="385">E1242/1.2</f>
        <v>0.44166666666666671</v>
      </c>
      <c r="E1242" s="100">
        <f>VLOOKUP(A1242,[1]Лист1!$A$2:$O$1343,14,0)</f>
        <v>0.53</v>
      </c>
      <c r="F1242" s="100">
        <v>0.45</v>
      </c>
      <c r="G1242" s="112">
        <f t="shared" ref="G1242:G1259" si="386">E1242*$H$11</f>
        <v>0.55120000000000002</v>
      </c>
      <c r="H1242" s="113"/>
      <c r="I1242" s="114">
        <f t="shared" ref="I1242:I1341" si="387">F1242*1.2</f>
        <v>0.54</v>
      </c>
      <c r="J1242" s="115">
        <f t="shared" ref="J1242:J1253" si="388">I1242/E1242*100-100</f>
        <v>1.8867924528301927</v>
      </c>
      <c r="K1242" s="97">
        <f t="shared" si="383"/>
        <v>0.45</v>
      </c>
      <c r="L1242" s="98">
        <f t="shared" si="384"/>
        <v>0.54</v>
      </c>
      <c r="M1242" s="5">
        <f t="shared" si="381"/>
        <v>1.8867924528301927</v>
      </c>
      <c r="N1242" s="5">
        <f t="shared" si="382"/>
        <v>0.45933333333333337</v>
      </c>
      <c r="S1242" s="164">
        <f t="shared" si="364"/>
        <v>0</v>
      </c>
      <c r="V1242" s="154">
        <v>0.45</v>
      </c>
      <c r="W1242" s="154">
        <f>V1242*1.2</f>
        <v>0.54</v>
      </c>
      <c r="X1242" s="156">
        <f>(ROUND(V1242,2)*1.2)-W1242</f>
        <v>0</v>
      </c>
    </row>
    <row r="1243" spans="1:24" s="29" customFormat="1" x14ac:dyDescent="0.25">
      <c r="A1243" s="70">
        <v>25000004</v>
      </c>
      <c r="B1243" s="9" t="s">
        <v>881</v>
      </c>
      <c r="C1243" s="30" t="s">
        <v>1058</v>
      </c>
      <c r="D1243" s="10">
        <f t="shared" si="385"/>
        <v>0.5</v>
      </c>
      <c r="E1243" s="100">
        <f>VLOOKUP(A1243,[1]Лист1!$A$2:$O$1343,14,0)</f>
        <v>0.6</v>
      </c>
      <c r="F1243" s="100">
        <v>0.5</v>
      </c>
      <c r="G1243" s="112">
        <f t="shared" si="386"/>
        <v>0.624</v>
      </c>
      <c r="H1243" s="113"/>
      <c r="I1243" s="114">
        <f t="shared" si="387"/>
        <v>0.6</v>
      </c>
      <c r="J1243" s="115">
        <f t="shared" si="388"/>
        <v>0</v>
      </c>
      <c r="K1243" s="97">
        <f t="shared" si="383"/>
        <v>0.5</v>
      </c>
      <c r="L1243" s="98">
        <f t="shared" si="384"/>
        <v>0.6</v>
      </c>
      <c r="M1243" s="5">
        <f t="shared" si="381"/>
        <v>0</v>
      </c>
      <c r="N1243" s="5">
        <f t="shared" si="382"/>
        <v>0.52</v>
      </c>
      <c r="S1243" s="164">
        <f t="shared" si="364"/>
        <v>0</v>
      </c>
      <c r="V1243" s="154"/>
      <c r="W1243" s="154">
        <f t="shared" ref="W1243:W1309" si="389">V1243*1.2</f>
        <v>0</v>
      </c>
      <c r="X1243" s="156">
        <f t="shared" ref="X1243:X1309" si="390">(ROUND(V1243,2)*1.2)-W1243</f>
        <v>0</v>
      </c>
    </row>
    <row r="1244" spans="1:24" s="29" customFormat="1" x14ac:dyDescent="0.25">
      <c r="A1244" s="70">
        <v>25002001</v>
      </c>
      <c r="B1244" s="26" t="s">
        <v>877</v>
      </c>
      <c r="C1244" s="30" t="s">
        <v>1058</v>
      </c>
      <c r="D1244" s="10">
        <f t="shared" si="385"/>
        <v>0.55833333333333335</v>
      </c>
      <c r="E1244" s="100">
        <f>VLOOKUP(A1244,[1]Лист1!$A$2:$O$1343,14,0)</f>
        <v>0.67</v>
      </c>
      <c r="F1244" s="100">
        <v>0.6</v>
      </c>
      <c r="G1244" s="112">
        <f t="shared" si="386"/>
        <v>0.69680000000000009</v>
      </c>
      <c r="H1244" s="113"/>
      <c r="I1244" s="114">
        <f t="shared" si="387"/>
        <v>0.72</v>
      </c>
      <c r="J1244" s="115">
        <f t="shared" si="388"/>
        <v>7.4626865671641838</v>
      </c>
      <c r="K1244" s="97">
        <f t="shared" si="383"/>
        <v>0.6</v>
      </c>
      <c r="L1244" s="98">
        <f t="shared" si="384"/>
        <v>0.72</v>
      </c>
      <c r="M1244" s="5">
        <f t="shared" si="381"/>
        <v>7.4626865671641838</v>
      </c>
      <c r="N1244" s="5">
        <f t="shared" si="382"/>
        <v>0.58066666666666666</v>
      </c>
      <c r="S1244" s="164">
        <f t="shared" si="364"/>
        <v>0</v>
      </c>
      <c r="V1244" s="154">
        <v>0.6</v>
      </c>
      <c r="W1244" s="154">
        <f t="shared" si="389"/>
        <v>0.72</v>
      </c>
      <c r="X1244" s="156">
        <f t="shared" si="390"/>
        <v>0</v>
      </c>
    </row>
    <row r="1245" spans="1:24" s="29" customFormat="1" x14ac:dyDescent="0.25">
      <c r="A1245" s="70">
        <v>25000022</v>
      </c>
      <c r="B1245" s="26" t="s">
        <v>1088</v>
      </c>
      <c r="C1245" s="30" t="s">
        <v>1058</v>
      </c>
      <c r="D1245" s="10">
        <f t="shared" si="385"/>
        <v>0.60833333333333339</v>
      </c>
      <c r="E1245" s="100">
        <f>VLOOKUP(A1245,[1]Лист1!$A$2:$O$1343,14,0)</f>
        <v>0.73</v>
      </c>
      <c r="F1245" s="100">
        <v>0.65</v>
      </c>
      <c r="G1245" s="112">
        <f t="shared" si="386"/>
        <v>0.75919999999999999</v>
      </c>
      <c r="H1245" s="113"/>
      <c r="I1245" s="114">
        <f t="shared" si="387"/>
        <v>0.78</v>
      </c>
      <c r="J1245" s="115">
        <f t="shared" si="388"/>
        <v>6.849315068493155</v>
      </c>
      <c r="K1245" s="97">
        <f t="shared" si="383"/>
        <v>0.65</v>
      </c>
      <c r="L1245" s="98">
        <f t="shared" si="384"/>
        <v>0.78</v>
      </c>
      <c r="M1245" s="5">
        <f t="shared" si="381"/>
        <v>6.849315068493155</v>
      </c>
      <c r="N1245" s="5">
        <f t="shared" si="382"/>
        <v>0.63266666666666671</v>
      </c>
      <c r="S1245" s="164">
        <f t="shared" si="364"/>
        <v>0</v>
      </c>
      <c r="V1245" s="154">
        <v>0.65</v>
      </c>
      <c r="W1245" s="154">
        <f t="shared" si="389"/>
        <v>0.78</v>
      </c>
      <c r="X1245" s="156">
        <f t="shared" si="390"/>
        <v>0</v>
      </c>
    </row>
    <row r="1246" spans="1:24" s="29" customFormat="1" ht="31.5" x14ac:dyDescent="0.25">
      <c r="A1246" s="70">
        <v>25002007</v>
      </c>
      <c r="B1246" s="26" t="s">
        <v>878</v>
      </c>
      <c r="C1246" s="30" t="s">
        <v>1058</v>
      </c>
      <c r="D1246" s="10">
        <f t="shared" si="385"/>
        <v>0.68333333333333335</v>
      </c>
      <c r="E1246" s="100">
        <f>VLOOKUP(A1246,[1]Лист1!$A$2:$O$1343,14,0)</f>
        <v>0.82</v>
      </c>
      <c r="F1246" s="100">
        <v>0.7</v>
      </c>
      <c r="G1246" s="112">
        <f t="shared" si="386"/>
        <v>0.8528</v>
      </c>
      <c r="H1246" s="113"/>
      <c r="I1246" s="114">
        <f t="shared" si="387"/>
        <v>0.84</v>
      </c>
      <c r="J1246" s="115">
        <f t="shared" si="388"/>
        <v>2.4390243902439011</v>
      </c>
      <c r="K1246" s="97">
        <f t="shared" si="383"/>
        <v>0.7</v>
      </c>
      <c r="L1246" s="98">
        <f t="shared" si="384"/>
        <v>0.84</v>
      </c>
      <c r="M1246" s="5">
        <f t="shared" si="381"/>
        <v>2.4390243902439011</v>
      </c>
      <c r="N1246" s="5">
        <f t="shared" si="382"/>
        <v>0.71066666666666667</v>
      </c>
      <c r="S1246" s="164">
        <f t="shared" si="364"/>
        <v>0</v>
      </c>
      <c r="V1246" s="154">
        <v>0.7</v>
      </c>
      <c r="W1246" s="154">
        <f t="shared" si="389"/>
        <v>0.84</v>
      </c>
      <c r="X1246" s="156">
        <f t="shared" si="390"/>
        <v>0</v>
      </c>
    </row>
    <row r="1247" spans="1:24" s="29" customFormat="1" ht="31.5" x14ac:dyDescent="0.25">
      <c r="A1247" s="70">
        <v>25002027</v>
      </c>
      <c r="B1247" s="30" t="s">
        <v>925</v>
      </c>
      <c r="C1247" s="30" t="s">
        <v>1058</v>
      </c>
      <c r="D1247" s="10">
        <f t="shared" si="385"/>
        <v>0.78333333333333333</v>
      </c>
      <c r="E1247" s="100">
        <f>VLOOKUP(A1247,[1]Лист1!$A$2:$O$1343,14,0)</f>
        <v>0.94</v>
      </c>
      <c r="F1247" s="100">
        <v>0.8</v>
      </c>
      <c r="G1247" s="112">
        <f t="shared" si="386"/>
        <v>0.97760000000000002</v>
      </c>
      <c r="H1247" s="113"/>
      <c r="I1247" s="114">
        <f t="shared" si="387"/>
        <v>0.96</v>
      </c>
      <c r="J1247" s="115">
        <f t="shared" si="388"/>
        <v>2.1276595744680833</v>
      </c>
      <c r="K1247" s="97">
        <f t="shared" si="383"/>
        <v>0.8</v>
      </c>
      <c r="L1247" s="98">
        <f t="shared" si="384"/>
        <v>0.96</v>
      </c>
      <c r="M1247" s="5">
        <f t="shared" si="381"/>
        <v>2.1276595744680833</v>
      </c>
      <c r="N1247" s="5">
        <f t="shared" si="382"/>
        <v>0.81466666666666665</v>
      </c>
      <c r="S1247" s="164">
        <f t="shared" si="364"/>
        <v>0</v>
      </c>
      <c r="V1247" s="154">
        <v>0.8</v>
      </c>
      <c r="W1247" s="154">
        <f t="shared" si="389"/>
        <v>0.96</v>
      </c>
      <c r="X1247" s="156">
        <f t="shared" si="390"/>
        <v>0</v>
      </c>
    </row>
    <row r="1248" spans="1:24" s="29" customFormat="1" ht="31.5" x14ac:dyDescent="0.25">
      <c r="A1248" s="70">
        <v>25002009</v>
      </c>
      <c r="B1248" s="26" t="s">
        <v>917</v>
      </c>
      <c r="C1248" s="30" t="s">
        <v>1058</v>
      </c>
      <c r="D1248" s="10">
        <f t="shared" si="385"/>
        <v>0.85000000000000009</v>
      </c>
      <c r="E1248" s="100">
        <f>VLOOKUP(A1248,[1]Лист1!$A$2:$O$1343,14,0)</f>
        <v>1.02</v>
      </c>
      <c r="F1248" s="100">
        <v>0.85</v>
      </c>
      <c r="G1248" s="112">
        <f t="shared" si="386"/>
        <v>1.0608</v>
      </c>
      <c r="H1248" s="113"/>
      <c r="I1248" s="114">
        <f t="shared" si="387"/>
        <v>1.02</v>
      </c>
      <c r="J1248" s="115">
        <f t="shared" si="388"/>
        <v>0</v>
      </c>
      <c r="K1248" s="97">
        <f t="shared" si="383"/>
        <v>0.85</v>
      </c>
      <c r="L1248" s="98">
        <f t="shared" si="384"/>
        <v>1.02</v>
      </c>
      <c r="M1248" s="5">
        <f t="shared" si="381"/>
        <v>0</v>
      </c>
      <c r="N1248" s="5">
        <f t="shared" si="382"/>
        <v>0.88400000000000012</v>
      </c>
      <c r="S1248" s="164">
        <f t="shared" si="364"/>
        <v>0</v>
      </c>
      <c r="V1248" s="154"/>
      <c r="W1248" s="154">
        <f t="shared" si="389"/>
        <v>0</v>
      </c>
      <c r="X1248" s="156">
        <f t="shared" si="390"/>
        <v>0</v>
      </c>
    </row>
    <row r="1249" spans="1:24" s="29" customFormat="1" ht="31.5" x14ac:dyDescent="0.25">
      <c r="A1249" s="70">
        <v>25002030</v>
      </c>
      <c r="B1249" s="30" t="s">
        <v>929</v>
      </c>
      <c r="C1249" s="30" t="s">
        <v>1058</v>
      </c>
      <c r="D1249" s="10">
        <f t="shared" si="385"/>
        <v>0.91666666666666674</v>
      </c>
      <c r="E1249" s="100">
        <f>VLOOKUP(A1249,[1]Лист1!$A$2:$O$1343,14,0)</f>
        <v>1.1000000000000001</v>
      </c>
      <c r="F1249" s="100">
        <v>0.95</v>
      </c>
      <c r="G1249" s="112">
        <f t="shared" si="386"/>
        <v>1.1440000000000001</v>
      </c>
      <c r="H1249" s="113"/>
      <c r="I1249" s="114">
        <f t="shared" si="387"/>
        <v>1.1399999999999999</v>
      </c>
      <c r="J1249" s="115">
        <f t="shared" si="388"/>
        <v>3.6363636363636118</v>
      </c>
      <c r="K1249" s="97">
        <f t="shared" si="383"/>
        <v>0.95</v>
      </c>
      <c r="L1249" s="98">
        <f t="shared" si="384"/>
        <v>1.1399999999999999</v>
      </c>
      <c r="M1249" s="5">
        <f t="shared" si="381"/>
        <v>3.6363636363636118</v>
      </c>
      <c r="N1249" s="5">
        <f t="shared" si="382"/>
        <v>0.95333333333333348</v>
      </c>
      <c r="S1249" s="164">
        <f t="shared" si="364"/>
        <v>0</v>
      </c>
      <c r="V1249" s="154">
        <v>0.95</v>
      </c>
      <c r="W1249" s="154">
        <f t="shared" si="389"/>
        <v>1.1399999999999999</v>
      </c>
      <c r="X1249" s="156">
        <f t="shared" si="390"/>
        <v>0</v>
      </c>
    </row>
    <row r="1250" spans="1:24" s="29" customFormat="1" x14ac:dyDescent="0.25">
      <c r="A1250" s="70">
        <v>25000002</v>
      </c>
      <c r="B1250" s="9" t="s">
        <v>880</v>
      </c>
      <c r="C1250" s="30" t="s">
        <v>1058</v>
      </c>
      <c r="D1250" s="10">
        <f t="shared" si="385"/>
        <v>1.0250000000000001</v>
      </c>
      <c r="E1250" s="100">
        <f>VLOOKUP(A1250,[1]Лист1!$A$2:$O$1343,14,0)</f>
        <v>1.23</v>
      </c>
      <c r="F1250" s="100">
        <v>1.05</v>
      </c>
      <c r="G1250" s="112">
        <f t="shared" si="386"/>
        <v>1.2792000000000001</v>
      </c>
      <c r="H1250" s="113"/>
      <c r="I1250" s="114">
        <f t="shared" si="387"/>
        <v>1.26</v>
      </c>
      <c r="J1250" s="115">
        <f t="shared" si="388"/>
        <v>2.4390243902439011</v>
      </c>
      <c r="K1250" s="97">
        <f t="shared" si="383"/>
        <v>1.05</v>
      </c>
      <c r="L1250" s="98">
        <f t="shared" si="384"/>
        <v>1.26</v>
      </c>
      <c r="M1250" s="5">
        <f t="shared" si="381"/>
        <v>2.4390243902439011</v>
      </c>
      <c r="N1250" s="5">
        <f t="shared" si="382"/>
        <v>1.0660000000000003</v>
      </c>
      <c r="S1250" s="164">
        <f t="shared" si="364"/>
        <v>0</v>
      </c>
      <c r="V1250" s="154">
        <v>1.05</v>
      </c>
      <c r="W1250" s="154">
        <f t="shared" si="389"/>
        <v>1.26</v>
      </c>
      <c r="X1250" s="156">
        <f t="shared" si="390"/>
        <v>0</v>
      </c>
    </row>
    <row r="1251" spans="1:24" s="29" customFormat="1" ht="31.5" x14ac:dyDescent="0.25">
      <c r="A1251" s="70">
        <v>25000062</v>
      </c>
      <c r="B1251" s="30" t="s">
        <v>921</v>
      </c>
      <c r="C1251" s="30" t="s">
        <v>1058</v>
      </c>
      <c r="D1251" s="10">
        <f t="shared" si="385"/>
        <v>1.175</v>
      </c>
      <c r="E1251" s="100">
        <f>VLOOKUP(A1251,[1]Лист1!$A$2:$O$1343,14,0)</f>
        <v>1.41</v>
      </c>
      <c r="F1251" s="100">
        <v>1.2</v>
      </c>
      <c r="G1251" s="112">
        <f t="shared" si="386"/>
        <v>1.4663999999999999</v>
      </c>
      <c r="H1251" s="113"/>
      <c r="I1251" s="114">
        <f t="shared" si="387"/>
        <v>1.44</v>
      </c>
      <c r="J1251" s="115">
        <f t="shared" si="388"/>
        <v>2.1276595744680833</v>
      </c>
      <c r="K1251" s="97">
        <f t="shared" si="383"/>
        <v>1.2</v>
      </c>
      <c r="L1251" s="98">
        <f t="shared" si="384"/>
        <v>1.44</v>
      </c>
      <c r="M1251" s="5">
        <f t="shared" si="381"/>
        <v>2.1276595744680833</v>
      </c>
      <c r="N1251" s="5">
        <f t="shared" si="382"/>
        <v>1.2220000000000002</v>
      </c>
      <c r="S1251" s="164">
        <f t="shared" si="364"/>
        <v>0</v>
      </c>
      <c r="V1251" s="154">
        <v>1.2</v>
      </c>
      <c r="W1251" s="154">
        <f t="shared" si="389"/>
        <v>1.44</v>
      </c>
      <c r="X1251" s="156">
        <f t="shared" si="390"/>
        <v>0</v>
      </c>
    </row>
    <row r="1252" spans="1:24" s="29" customFormat="1" ht="31.5" x14ac:dyDescent="0.25">
      <c r="A1252" s="70">
        <v>25000064</v>
      </c>
      <c r="B1252" s="30" t="s">
        <v>922</v>
      </c>
      <c r="C1252" s="30" t="s">
        <v>1058</v>
      </c>
      <c r="D1252" s="10">
        <f t="shared" si="385"/>
        <v>1.2750000000000001</v>
      </c>
      <c r="E1252" s="100">
        <f>VLOOKUP(A1252,[1]Лист1!$A$2:$O$1343,14,0)</f>
        <v>1.53</v>
      </c>
      <c r="F1252" s="100">
        <v>1.3</v>
      </c>
      <c r="G1252" s="112">
        <f t="shared" si="386"/>
        <v>1.5912000000000002</v>
      </c>
      <c r="H1252" s="113"/>
      <c r="I1252" s="114">
        <f t="shared" si="387"/>
        <v>1.56</v>
      </c>
      <c r="J1252" s="115">
        <f t="shared" si="388"/>
        <v>1.9607843137254832</v>
      </c>
      <c r="K1252" s="97">
        <f t="shared" si="383"/>
        <v>1.3</v>
      </c>
      <c r="L1252" s="98">
        <f t="shared" si="384"/>
        <v>1.56</v>
      </c>
      <c r="M1252" s="5">
        <f t="shared" si="381"/>
        <v>1.9607843137254832</v>
      </c>
      <c r="N1252" s="5">
        <f t="shared" si="382"/>
        <v>1.3260000000000003</v>
      </c>
      <c r="S1252" s="164">
        <f t="shared" si="364"/>
        <v>0</v>
      </c>
      <c r="V1252" s="154">
        <v>1.3</v>
      </c>
      <c r="W1252" s="154">
        <f t="shared" si="389"/>
        <v>1.56</v>
      </c>
      <c r="X1252" s="156">
        <f t="shared" si="390"/>
        <v>0</v>
      </c>
    </row>
    <row r="1253" spans="1:24" s="29" customFormat="1" x14ac:dyDescent="0.25">
      <c r="A1253" s="70">
        <v>25002023</v>
      </c>
      <c r="B1253" s="21" t="s">
        <v>920</v>
      </c>
      <c r="C1253" s="30" t="s">
        <v>1058</v>
      </c>
      <c r="D1253" s="10">
        <f t="shared" si="385"/>
        <v>1.4750000000000001</v>
      </c>
      <c r="E1253" s="100">
        <f>VLOOKUP(A1253,[1]Лист1!$A$2:$O$1343,14,0)</f>
        <v>1.77</v>
      </c>
      <c r="F1253" s="100">
        <v>1.5</v>
      </c>
      <c r="G1253" s="112">
        <f t="shared" si="386"/>
        <v>1.8408</v>
      </c>
      <c r="H1253" s="113"/>
      <c r="I1253" s="114">
        <f t="shared" si="387"/>
        <v>1.7999999999999998</v>
      </c>
      <c r="J1253" s="115">
        <f t="shared" si="388"/>
        <v>1.6949152542372872</v>
      </c>
      <c r="K1253" s="97">
        <f t="shared" si="383"/>
        <v>1.5</v>
      </c>
      <c r="L1253" s="98">
        <f t="shared" si="384"/>
        <v>1.7999999999999998</v>
      </c>
      <c r="M1253" s="5">
        <f t="shared" si="381"/>
        <v>1.6949152542372872</v>
      </c>
      <c r="N1253" s="5">
        <f t="shared" si="382"/>
        <v>1.5340000000000003</v>
      </c>
      <c r="S1253" s="164">
        <f t="shared" si="364"/>
        <v>0</v>
      </c>
      <c r="V1253" s="154">
        <v>1.5</v>
      </c>
      <c r="W1253" s="154">
        <f t="shared" si="389"/>
        <v>1.7999999999999998</v>
      </c>
      <c r="X1253" s="156">
        <f t="shared" si="390"/>
        <v>0</v>
      </c>
    </row>
    <row r="1254" spans="1:24" s="29" customFormat="1" x14ac:dyDescent="0.25">
      <c r="A1254" s="70">
        <v>25002020</v>
      </c>
      <c r="B1254" s="21" t="s">
        <v>919</v>
      </c>
      <c r="C1254" s="30" t="s">
        <v>1058</v>
      </c>
      <c r="D1254" s="10">
        <f>E1254/1.2</f>
        <v>0</v>
      </c>
      <c r="E1254" s="100">
        <v>0</v>
      </c>
      <c r="F1254" s="100">
        <v>1.85</v>
      </c>
      <c r="G1254" s="112">
        <f t="shared" si="386"/>
        <v>0</v>
      </c>
      <c r="H1254" s="113"/>
      <c r="I1254" s="114">
        <f t="shared" si="387"/>
        <v>2.2200000000000002</v>
      </c>
      <c r="J1254" s="115">
        <v>0</v>
      </c>
      <c r="K1254" s="97">
        <f t="shared" si="383"/>
        <v>1.85</v>
      </c>
      <c r="L1254" s="98">
        <f t="shared" si="384"/>
        <v>2.2200000000000002</v>
      </c>
      <c r="M1254" s="5" t="e">
        <f t="shared" si="381"/>
        <v>#DIV/0!</v>
      </c>
      <c r="N1254" s="5">
        <f t="shared" si="382"/>
        <v>0</v>
      </c>
      <c r="S1254" s="164">
        <f t="shared" si="364"/>
        <v>0</v>
      </c>
      <c r="V1254" s="154">
        <v>1.85</v>
      </c>
      <c r="W1254" s="154">
        <f t="shared" si="389"/>
        <v>2.2200000000000002</v>
      </c>
      <c r="X1254" s="156">
        <f t="shared" si="390"/>
        <v>0</v>
      </c>
    </row>
    <row r="1255" spans="1:24" s="29" customFormat="1" x14ac:dyDescent="0.25">
      <c r="A1255" s="70">
        <v>25002002</v>
      </c>
      <c r="B1255" s="26" t="s">
        <v>876</v>
      </c>
      <c r="C1255" s="30" t="s">
        <v>1058</v>
      </c>
      <c r="D1255" s="10">
        <f t="shared" si="385"/>
        <v>2.8083333333333336</v>
      </c>
      <c r="E1255" s="100">
        <f>VLOOKUP(A1255,[1]Лист1!$A$2:$O$1343,14,0)</f>
        <v>3.37</v>
      </c>
      <c r="F1255" s="100">
        <v>2.85</v>
      </c>
      <c r="G1255" s="112">
        <f t="shared" si="386"/>
        <v>3.5048000000000004</v>
      </c>
      <c r="H1255" s="113"/>
      <c r="I1255" s="114">
        <f t="shared" si="387"/>
        <v>3.42</v>
      </c>
      <c r="J1255" s="115">
        <f>I1255/E1255*100-100</f>
        <v>1.4836795252225414</v>
      </c>
      <c r="K1255" s="97">
        <f t="shared" si="383"/>
        <v>2.85</v>
      </c>
      <c r="L1255" s="98">
        <f t="shared" si="384"/>
        <v>3.42</v>
      </c>
      <c r="M1255" s="5">
        <f t="shared" si="381"/>
        <v>1.4836795252225414</v>
      </c>
      <c r="N1255" s="5">
        <f t="shared" si="382"/>
        <v>2.920666666666667</v>
      </c>
      <c r="S1255" s="164">
        <f t="shared" si="364"/>
        <v>0</v>
      </c>
      <c r="V1255" s="154">
        <v>2.85</v>
      </c>
      <c r="W1255" s="154">
        <f t="shared" si="389"/>
        <v>3.42</v>
      </c>
      <c r="X1255" s="156">
        <f t="shared" si="390"/>
        <v>0</v>
      </c>
    </row>
    <row r="1256" spans="1:24" s="29" customFormat="1" x14ac:dyDescent="0.25">
      <c r="A1256" s="70">
        <v>25000001</v>
      </c>
      <c r="B1256" s="9" t="s">
        <v>879</v>
      </c>
      <c r="C1256" s="30" t="s">
        <v>1058</v>
      </c>
      <c r="D1256" s="10">
        <f t="shared" si="385"/>
        <v>6.1166666666666671</v>
      </c>
      <c r="E1256" s="100">
        <f>VLOOKUP(A1256,[1]Лист1!$A$2:$O$1343,14,0)</f>
        <v>7.34</v>
      </c>
      <c r="F1256" s="100">
        <v>6.15</v>
      </c>
      <c r="G1256" s="112">
        <f t="shared" si="386"/>
        <v>7.6336000000000004</v>
      </c>
      <c r="H1256" s="113"/>
      <c r="I1256" s="114">
        <f t="shared" si="387"/>
        <v>7.38</v>
      </c>
      <c r="J1256" s="115">
        <f>I1256/E1256*100-100</f>
        <v>0.54495912806540048</v>
      </c>
      <c r="K1256" s="97">
        <f t="shared" si="383"/>
        <v>6.15</v>
      </c>
      <c r="L1256" s="98">
        <f t="shared" si="384"/>
        <v>7.38</v>
      </c>
      <c r="M1256" s="5">
        <f t="shared" si="381"/>
        <v>0.54495912806540048</v>
      </c>
      <c r="N1256" s="5">
        <f t="shared" si="382"/>
        <v>6.3613333333333344</v>
      </c>
      <c r="S1256" s="164">
        <f t="shared" si="364"/>
        <v>0</v>
      </c>
      <c r="V1256" s="154">
        <v>6.15</v>
      </c>
      <c r="W1256" s="154">
        <f t="shared" si="389"/>
        <v>7.38</v>
      </c>
      <c r="X1256" s="156">
        <f t="shared" si="390"/>
        <v>0</v>
      </c>
    </row>
    <row r="1257" spans="1:24" s="29" customFormat="1" ht="31.5" x14ac:dyDescent="0.25">
      <c r="A1257" s="67">
        <v>25000003</v>
      </c>
      <c r="B1257" s="30" t="s">
        <v>897</v>
      </c>
      <c r="C1257" s="30" t="s">
        <v>1012</v>
      </c>
      <c r="D1257" s="10">
        <f t="shared" si="385"/>
        <v>100</v>
      </c>
      <c r="E1257" s="100">
        <f>VLOOKUP(A1257,[1]Лист1!$A$2:$O$1343,14,0)</f>
        <v>120</v>
      </c>
      <c r="F1257" s="100">
        <v>100</v>
      </c>
      <c r="G1257" s="112">
        <f t="shared" si="386"/>
        <v>124.80000000000001</v>
      </c>
      <c r="H1257" s="113"/>
      <c r="I1257" s="114">
        <f t="shared" si="387"/>
        <v>120</v>
      </c>
      <c r="J1257" s="115">
        <f>I1257/E1257*100-100</f>
        <v>0</v>
      </c>
      <c r="K1257" s="97">
        <f t="shared" si="383"/>
        <v>100</v>
      </c>
      <c r="L1257" s="98">
        <f t="shared" si="384"/>
        <v>120</v>
      </c>
      <c r="M1257" s="5">
        <f t="shared" si="381"/>
        <v>0</v>
      </c>
      <c r="N1257" s="5">
        <f t="shared" si="382"/>
        <v>104</v>
      </c>
      <c r="S1257" s="164">
        <f t="shared" si="364"/>
        <v>0</v>
      </c>
      <c r="V1257" s="154"/>
      <c r="W1257" s="154">
        <f t="shared" si="389"/>
        <v>0</v>
      </c>
      <c r="X1257" s="156">
        <f t="shared" si="390"/>
        <v>0</v>
      </c>
    </row>
    <row r="1258" spans="1:24" s="29" customFormat="1" x14ac:dyDescent="0.25">
      <c r="A1258" s="67">
        <v>25000105</v>
      </c>
      <c r="B1258" s="30" t="s">
        <v>1123</v>
      </c>
      <c r="C1258" s="30" t="s">
        <v>1058</v>
      </c>
      <c r="D1258" s="10">
        <f t="shared" si="385"/>
        <v>1.6583333333333334</v>
      </c>
      <c r="E1258" s="100">
        <f>VLOOKUP(A1258,[1]Лист1!$A$2:$O$1343,14,0)</f>
        <v>1.99</v>
      </c>
      <c r="F1258" s="100">
        <v>1.7</v>
      </c>
      <c r="G1258" s="112">
        <f t="shared" si="386"/>
        <v>2.0695999999999999</v>
      </c>
      <c r="H1258" s="113"/>
      <c r="I1258" s="114">
        <f t="shared" si="387"/>
        <v>2.04</v>
      </c>
      <c r="J1258" s="115">
        <f>I1258/E1258*100-100</f>
        <v>2.5125628140703498</v>
      </c>
      <c r="K1258" s="97">
        <f t="shared" si="383"/>
        <v>1.7</v>
      </c>
      <c r="L1258" s="98">
        <f t="shared" si="384"/>
        <v>2.04</v>
      </c>
      <c r="M1258" s="5">
        <f t="shared" si="381"/>
        <v>2.5125628140703498</v>
      </c>
      <c r="N1258" s="5">
        <f t="shared" si="382"/>
        <v>1.7246666666666668</v>
      </c>
      <c r="S1258" s="164">
        <f t="shared" si="364"/>
        <v>0</v>
      </c>
      <c r="V1258" s="154">
        <v>1.7</v>
      </c>
      <c r="W1258" s="154">
        <f t="shared" si="389"/>
        <v>2.04</v>
      </c>
      <c r="X1258" s="156">
        <f t="shared" si="390"/>
        <v>0</v>
      </c>
    </row>
    <row r="1259" spans="1:24" s="29" customFormat="1" x14ac:dyDescent="0.25">
      <c r="A1259" s="67">
        <v>25000129</v>
      </c>
      <c r="B1259" s="165" t="s">
        <v>1388</v>
      </c>
      <c r="C1259" s="30" t="s">
        <v>1262</v>
      </c>
      <c r="D1259" s="10">
        <f t="shared" si="385"/>
        <v>468.33333333333337</v>
      </c>
      <c r="E1259" s="100">
        <f>VLOOKUP(A1259,[1]Лист1!$A$2:$O$1343,14,0)</f>
        <v>562</v>
      </c>
      <c r="F1259" s="100">
        <v>470</v>
      </c>
      <c r="G1259" s="112">
        <f t="shared" si="386"/>
        <v>584.48</v>
      </c>
      <c r="H1259" s="113"/>
      <c r="I1259" s="114">
        <f t="shared" si="387"/>
        <v>564</v>
      </c>
      <c r="J1259" s="115">
        <f>I1259/E1259*100-100</f>
        <v>0.35587188612100817</v>
      </c>
      <c r="K1259" s="97">
        <f t="shared" si="383"/>
        <v>470</v>
      </c>
      <c r="L1259" s="98">
        <f t="shared" si="384"/>
        <v>564</v>
      </c>
      <c r="M1259" s="5">
        <f t="shared" si="381"/>
        <v>0.35587188612100817</v>
      </c>
      <c r="N1259" s="5">
        <f t="shared" si="382"/>
        <v>487.06666666666672</v>
      </c>
      <c r="S1259" s="164">
        <f t="shared" ref="S1259:S1325" si="391">(ROUND(F1259,2)*1.2)-ROUND(I1259,2)</f>
        <v>0</v>
      </c>
      <c r="V1259" s="154">
        <v>470</v>
      </c>
      <c r="W1259" s="154">
        <f t="shared" si="389"/>
        <v>564</v>
      </c>
      <c r="X1259" s="156">
        <f t="shared" si="390"/>
        <v>0</v>
      </c>
    </row>
    <row r="1260" spans="1:24" s="29" customFormat="1" x14ac:dyDescent="0.25">
      <c r="A1260" s="67">
        <v>25000192</v>
      </c>
      <c r="B1260" s="165" t="s">
        <v>1389</v>
      </c>
      <c r="C1260" s="30" t="s">
        <v>1262</v>
      </c>
      <c r="D1260" s="10" t="e">
        <f t="shared" ref="D1260" si="392">E1260/1.2</f>
        <v>#N/A</v>
      </c>
      <c r="E1260" s="100" t="e">
        <f>VLOOKUP(A1260,[1]Лист1!$A$2:$O$1343,14,0)</f>
        <v>#N/A</v>
      </c>
      <c r="F1260" s="100">
        <v>190</v>
      </c>
      <c r="G1260" s="112" t="e">
        <f t="shared" ref="G1260" si="393">E1260*$H$11</f>
        <v>#N/A</v>
      </c>
      <c r="H1260" s="113"/>
      <c r="I1260" s="114">
        <v>228</v>
      </c>
      <c r="J1260" s="115"/>
      <c r="K1260" s="97"/>
      <c r="L1260" s="98"/>
      <c r="M1260" s="5"/>
      <c r="N1260" s="5"/>
      <c r="S1260" s="164"/>
      <c r="V1260" s="154"/>
      <c r="W1260" s="154"/>
      <c r="X1260" s="156"/>
    </row>
    <row r="1261" spans="1:24" s="29" customFormat="1" x14ac:dyDescent="0.25">
      <c r="A1261" s="251" t="s">
        <v>1052</v>
      </c>
      <c r="B1261" s="252"/>
      <c r="C1261" s="252"/>
      <c r="D1261" s="252"/>
      <c r="E1261" s="252"/>
      <c r="F1261" s="252"/>
      <c r="G1261" s="252"/>
      <c r="H1261" s="252"/>
      <c r="I1261" s="253"/>
      <c r="J1261" s="116"/>
      <c r="K1261" s="97">
        <f t="shared" si="383"/>
        <v>0</v>
      </c>
      <c r="L1261" s="98">
        <f t="shared" si="384"/>
        <v>0</v>
      </c>
      <c r="M1261" s="5" t="e">
        <f t="shared" si="381"/>
        <v>#DIV/0!</v>
      </c>
      <c r="N1261" s="5">
        <f t="shared" si="382"/>
        <v>0</v>
      </c>
      <c r="S1261" s="164">
        <f t="shared" si="391"/>
        <v>0</v>
      </c>
      <c r="V1261" s="154"/>
      <c r="W1261" s="154">
        <f t="shared" si="389"/>
        <v>0</v>
      </c>
      <c r="X1261" s="156">
        <f t="shared" si="390"/>
        <v>0</v>
      </c>
    </row>
    <row r="1262" spans="1:24" s="29" customFormat="1" ht="31.5" x14ac:dyDescent="0.25">
      <c r="A1262" s="70">
        <v>25000031</v>
      </c>
      <c r="B1262" s="9" t="s">
        <v>884</v>
      </c>
      <c r="C1262" s="30" t="s">
        <v>1058</v>
      </c>
      <c r="D1262" s="10">
        <f t="shared" ref="D1262:D1271" si="394">E1262/1.2</f>
        <v>2.375</v>
      </c>
      <c r="E1262" s="100">
        <f>VLOOKUP(A1262,[1]Лист1!$A$2:$O$1343,14,0)</f>
        <v>2.85</v>
      </c>
      <c r="F1262" s="100">
        <v>2.4</v>
      </c>
      <c r="G1262" s="112">
        <f t="shared" ref="G1262:G1272" si="395">E1262*$H$11</f>
        <v>2.9640000000000004</v>
      </c>
      <c r="H1262" s="113"/>
      <c r="I1262" s="114">
        <f t="shared" si="387"/>
        <v>2.88</v>
      </c>
      <c r="J1262" s="115">
        <f t="shared" ref="J1262:J1272" si="396">I1262/E1262*100-100</f>
        <v>1.0526315789473699</v>
      </c>
      <c r="K1262" s="97">
        <f t="shared" si="383"/>
        <v>2.4</v>
      </c>
      <c r="L1262" s="98">
        <f t="shared" si="384"/>
        <v>2.88</v>
      </c>
      <c r="M1262" s="5">
        <f t="shared" si="381"/>
        <v>1.0526315789473699</v>
      </c>
      <c r="N1262" s="5">
        <f t="shared" si="382"/>
        <v>2.4700000000000002</v>
      </c>
      <c r="S1262" s="164">
        <f t="shared" si="391"/>
        <v>0</v>
      </c>
      <c r="V1262" s="154">
        <v>2.4</v>
      </c>
      <c r="W1262" s="154">
        <f t="shared" si="389"/>
        <v>2.88</v>
      </c>
      <c r="X1262" s="156">
        <f t="shared" si="390"/>
        <v>0</v>
      </c>
    </row>
    <row r="1263" spans="1:24" s="29" customFormat="1" ht="31.5" x14ac:dyDescent="0.25">
      <c r="A1263" s="70">
        <v>25000063</v>
      </c>
      <c r="B1263" s="30" t="s">
        <v>923</v>
      </c>
      <c r="C1263" s="30" t="s">
        <v>1058</v>
      </c>
      <c r="D1263" s="10">
        <f t="shared" si="394"/>
        <v>2.7250000000000001</v>
      </c>
      <c r="E1263" s="100">
        <f>VLOOKUP(A1263,[1]Лист1!$A$2:$O$1343,14,0)</f>
        <v>3.27</v>
      </c>
      <c r="F1263" s="100">
        <v>2.75</v>
      </c>
      <c r="G1263" s="112">
        <f t="shared" si="395"/>
        <v>3.4008000000000003</v>
      </c>
      <c r="H1263" s="113"/>
      <c r="I1263" s="114">
        <f t="shared" si="387"/>
        <v>3.3</v>
      </c>
      <c r="J1263" s="115">
        <f t="shared" si="396"/>
        <v>0.91743119266054407</v>
      </c>
      <c r="K1263" s="97">
        <f t="shared" si="383"/>
        <v>2.75</v>
      </c>
      <c r="L1263" s="98">
        <f t="shared" si="384"/>
        <v>3.3</v>
      </c>
      <c r="M1263" s="5">
        <f t="shared" si="381"/>
        <v>0.91743119266054407</v>
      </c>
      <c r="N1263" s="5">
        <f t="shared" si="382"/>
        <v>2.8340000000000001</v>
      </c>
      <c r="S1263" s="164">
        <f t="shared" si="391"/>
        <v>0</v>
      </c>
      <c r="V1263" s="154">
        <v>2.75</v>
      </c>
      <c r="W1263" s="154">
        <f t="shared" si="389"/>
        <v>3.3</v>
      </c>
      <c r="X1263" s="156">
        <f t="shared" si="390"/>
        <v>0</v>
      </c>
    </row>
    <row r="1264" spans="1:24" s="29" customFormat="1" ht="31.5" x14ac:dyDescent="0.25">
      <c r="A1264" s="70">
        <v>25010051</v>
      </c>
      <c r="B1264" s="9" t="s">
        <v>885</v>
      </c>
      <c r="C1264" s="30" t="s">
        <v>1058</v>
      </c>
      <c r="D1264" s="10">
        <f t="shared" si="394"/>
        <v>3.1</v>
      </c>
      <c r="E1264" s="100">
        <f>VLOOKUP(A1264,[1]Лист1!$A$2:$O$1343,14,0)</f>
        <v>3.72</v>
      </c>
      <c r="F1264" s="100">
        <v>3.1</v>
      </c>
      <c r="G1264" s="112">
        <f t="shared" si="395"/>
        <v>3.8688000000000002</v>
      </c>
      <c r="H1264" s="113"/>
      <c r="I1264" s="114">
        <f t="shared" si="387"/>
        <v>3.7199999999999998</v>
      </c>
      <c r="J1264" s="115">
        <f t="shared" si="396"/>
        <v>0</v>
      </c>
      <c r="K1264" s="97">
        <f t="shared" si="383"/>
        <v>3.1</v>
      </c>
      <c r="L1264" s="98">
        <f t="shared" si="384"/>
        <v>3.7199999999999998</v>
      </c>
      <c r="M1264" s="5">
        <f t="shared" si="381"/>
        <v>0</v>
      </c>
      <c r="N1264" s="5">
        <f t="shared" si="382"/>
        <v>3.2240000000000002</v>
      </c>
      <c r="S1264" s="164">
        <f t="shared" si="391"/>
        <v>0</v>
      </c>
      <c r="V1264" s="154"/>
      <c r="W1264" s="154">
        <f t="shared" si="389"/>
        <v>0</v>
      </c>
      <c r="X1264" s="156">
        <f t="shared" si="390"/>
        <v>0</v>
      </c>
    </row>
    <row r="1265" spans="1:24" s="29" customFormat="1" x14ac:dyDescent="0.25">
      <c r="A1265" s="70">
        <v>25000012</v>
      </c>
      <c r="B1265" s="9" t="s">
        <v>886</v>
      </c>
      <c r="C1265" s="30" t="s">
        <v>1058</v>
      </c>
      <c r="D1265" s="10">
        <f t="shared" si="394"/>
        <v>3.5666666666666669</v>
      </c>
      <c r="E1265" s="100">
        <f>VLOOKUP(A1265,[1]Лист1!$A$2:$O$1343,14,0)</f>
        <v>4.28</v>
      </c>
      <c r="F1265" s="100">
        <v>3.6</v>
      </c>
      <c r="G1265" s="112">
        <f t="shared" si="395"/>
        <v>4.4512</v>
      </c>
      <c r="H1265" s="113"/>
      <c r="I1265" s="114">
        <f t="shared" si="387"/>
        <v>4.32</v>
      </c>
      <c r="J1265" s="115">
        <f t="shared" si="396"/>
        <v>0.93457943925234588</v>
      </c>
      <c r="K1265" s="97">
        <f t="shared" si="383"/>
        <v>3.6</v>
      </c>
      <c r="L1265" s="98">
        <f t="shared" si="384"/>
        <v>4.32</v>
      </c>
      <c r="M1265" s="5">
        <f t="shared" ref="M1265:M1298" si="397">L1265/E1265*100-100</f>
        <v>0.93457943925234588</v>
      </c>
      <c r="N1265" s="5">
        <f t="shared" ref="N1265:N1298" si="398">D1265*1.04</f>
        <v>3.7093333333333338</v>
      </c>
      <c r="S1265" s="164">
        <f t="shared" si="391"/>
        <v>0</v>
      </c>
      <c r="V1265" s="154">
        <v>3.6</v>
      </c>
      <c r="W1265" s="154">
        <f t="shared" si="389"/>
        <v>4.32</v>
      </c>
      <c r="X1265" s="156">
        <f t="shared" si="390"/>
        <v>0</v>
      </c>
    </row>
    <row r="1266" spans="1:24" s="29" customFormat="1" x14ac:dyDescent="0.25">
      <c r="A1266" s="70">
        <v>25000065</v>
      </c>
      <c r="B1266" s="30" t="s">
        <v>927</v>
      </c>
      <c r="C1266" s="30" t="s">
        <v>1058</v>
      </c>
      <c r="D1266" s="10">
        <f t="shared" si="394"/>
        <v>2.5500000000000003</v>
      </c>
      <c r="E1266" s="100">
        <f>VLOOKUP(A1266,[1]Лист1!$A$2:$O$1343,14,0)</f>
        <v>3.06</v>
      </c>
      <c r="F1266" s="100">
        <v>2.5499999999999998</v>
      </c>
      <c r="G1266" s="112">
        <f t="shared" si="395"/>
        <v>3.1824000000000003</v>
      </c>
      <c r="H1266" s="113"/>
      <c r="I1266" s="114">
        <f t="shared" si="387"/>
        <v>3.0599999999999996</v>
      </c>
      <c r="J1266" s="115">
        <f t="shared" si="396"/>
        <v>0</v>
      </c>
      <c r="K1266" s="97">
        <f t="shared" si="383"/>
        <v>2.5499999999999998</v>
      </c>
      <c r="L1266" s="98">
        <f t="shared" si="384"/>
        <v>3.0599999999999996</v>
      </c>
      <c r="M1266" s="5">
        <f t="shared" si="397"/>
        <v>0</v>
      </c>
      <c r="N1266" s="5">
        <f t="shared" si="398"/>
        <v>2.6520000000000006</v>
      </c>
      <c r="S1266" s="164">
        <f t="shared" si="391"/>
        <v>0</v>
      </c>
      <c r="V1266" s="154"/>
      <c r="W1266" s="154">
        <f t="shared" si="389"/>
        <v>0</v>
      </c>
      <c r="X1266" s="156">
        <f t="shared" si="390"/>
        <v>0</v>
      </c>
    </row>
    <row r="1267" spans="1:24" s="29" customFormat="1" x14ac:dyDescent="0.25">
      <c r="A1267" s="70">
        <v>25000008</v>
      </c>
      <c r="B1267" s="9" t="s">
        <v>883</v>
      </c>
      <c r="C1267" s="30" t="s">
        <v>1058</v>
      </c>
      <c r="D1267" s="10">
        <f t="shared" si="394"/>
        <v>3.9916666666666667</v>
      </c>
      <c r="E1267" s="100">
        <f>VLOOKUP(A1267,[1]Лист1!$A$2:$O$1343,14,0)</f>
        <v>4.79</v>
      </c>
      <c r="F1267" s="100">
        <v>4</v>
      </c>
      <c r="G1267" s="112">
        <f t="shared" si="395"/>
        <v>4.9816000000000003</v>
      </c>
      <c r="H1267" s="113"/>
      <c r="I1267" s="114">
        <f t="shared" si="387"/>
        <v>4.8</v>
      </c>
      <c r="J1267" s="115">
        <f t="shared" si="396"/>
        <v>0.20876826722337682</v>
      </c>
      <c r="K1267" s="97">
        <f t="shared" si="383"/>
        <v>4</v>
      </c>
      <c r="L1267" s="98">
        <f t="shared" si="384"/>
        <v>4.8</v>
      </c>
      <c r="M1267" s="5">
        <f t="shared" si="397"/>
        <v>0.20876826722337682</v>
      </c>
      <c r="N1267" s="5">
        <f t="shared" si="398"/>
        <v>4.1513333333333335</v>
      </c>
      <c r="S1267" s="164">
        <f t="shared" si="391"/>
        <v>0</v>
      </c>
      <c r="V1267" s="154">
        <v>4</v>
      </c>
      <c r="W1267" s="154">
        <f t="shared" si="389"/>
        <v>4.8</v>
      </c>
      <c r="X1267" s="156">
        <f t="shared" si="390"/>
        <v>0</v>
      </c>
    </row>
    <row r="1268" spans="1:24" s="29" customFormat="1" x14ac:dyDescent="0.25">
      <c r="A1268" s="70">
        <v>25000007</v>
      </c>
      <c r="B1268" s="9" t="s">
        <v>882</v>
      </c>
      <c r="C1268" s="30" t="s">
        <v>1058</v>
      </c>
      <c r="D1268" s="10">
        <f t="shared" si="394"/>
        <v>5.0166666666666666</v>
      </c>
      <c r="E1268" s="100">
        <f>VLOOKUP(A1268,[1]Лист1!$A$2:$O$1343,14,0)</f>
        <v>6.02</v>
      </c>
      <c r="F1268" s="100">
        <v>5.05</v>
      </c>
      <c r="G1268" s="112">
        <f t="shared" si="395"/>
        <v>6.2607999999999997</v>
      </c>
      <c r="H1268" s="113"/>
      <c r="I1268" s="114">
        <f t="shared" si="387"/>
        <v>6.06</v>
      </c>
      <c r="J1268" s="115">
        <f t="shared" si="396"/>
        <v>0.66445182724253016</v>
      </c>
      <c r="K1268" s="97">
        <f t="shared" si="383"/>
        <v>5.05</v>
      </c>
      <c r="L1268" s="98">
        <f t="shared" si="384"/>
        <v>6.06</v>
      </c>
      <c r="M1268" s="5">
        <f t="shared" si="397"/>
        <v>0.66445182724253016</v>
      </c>
      <c r="N1268" s="5">
        <f t="shared" si="398"/>
        <v>5.2173333333333334</v>
      </c>
      <c r="S1268" s="164">
        <f t="shared" si="391"/>
        <v>0</v>
      </c>
      <c r="V1268" s="154">
        <v>5.05</v>
      </c>
      <c r="W1268" s="154">
        <f t="shared" si="389"/>
        <v>6.06</v>
      </c>
      <c r="X1268" s="156">
        <f t="shared" si="390"/>
        <v>0</v>
      </c>
    </row>
    <row r="1269" spans="1:24" s="29" customFormat="1" x14ac:dyDescent="0.25">
      <c r="A1269" s="70">
        <v>25000150</v>
      </c>
      <c r="B1269" s="26" t="s">
        <v>1303</v>
      </c>
      <c r="C1269" s="30" t="s">
        <v>1058</v>
      </c>
      <c r="D1269" s="10">
        <f t="shared" si="394"/>
        <v>5.7416666666666663</v>
      </c>
      <c r="E1269" s="100">
        <v>6.89</v>
      </c>
      <c r="F1269" s="100">
        <v>5.75</v>
      </c>
      <c r="G1269" s="112">
        <f t="shared" si="395"/>
        <v>7.1655999999999995</v>
      </c>
      <c r="H1269" s="113"/>
      <c r="I1269" s="114">
        <f t="shared" si="387"/>
        <v>6.8999999999999995</v>
      </c>
      <c r="J1269" s="115">
        <f t="shared" si="396"/>
        <v>0.14513788098693681</v>
      </c>
      <c r="K1269" s="97">
        <f t="shared" si="383"/>
        <v>5.75</v>
      </c>
      <c r="L1269" s="98">
        <f t="shared" si="384"/>
        <v>6.8999999999999995</v>
      </c>
      <c r="M1269" s="5">
        <f t="shared" si="397"/>
        <v>0.14513788098693681</v>
      </c>
      <c r="N1269" s="5">
        <f t="shared" si="398"/>
        <v>5.9713333333333329</v>
      </c>
      <c r="S1269" s="164">
        <f t="shared" si="391"/>
        <v>0</v>
      </c>
      <c r="V1269" s="154">
        <v>5.75</v>
      </c>
      <c r="W1269" s="154">
        <f t="shared" si="389"/>
        <v>6.8999999999999995</v>
      </c>
      <c r="X1269" s="156">
        <f t="shared" si="390"/>
        <v>0</v>
      </c>
    </row>
    <row r="1270" spans="1:24" s="29" customFormat="1" ht="31.5" x14ac:dyDescent="0.25">
      <c r="A1270" s="67">
        <v>25010045</v>
      </c>
      <c r="B1270" s="165" t="s">
        <v>898</v>
      </c>
      <c r="C1270" s="30" t="s">
        <v>1012</v>
      </c>
      <c r="D1270" s="10">
        <f t="shared" si="394"/>
        <v>125</v>
      </c>
      <c r="E1270" s="100">
        <f>VLOOKUP(A1270,[1]Лист1!$A$2:$O$1343,14,0)</f>
        <v>150</v>
      </c>
      <c r="F1270" s="100">
        <v>125</v>
      </c>
      <c r="G1270" s="112">
        <f t="shared" si="395"/>
        <v>156</v>
      </c>
      <c r="H1270" s="113"/>
      <c r="I1270" s="114">
        <f t="shared" si="387"/>
        <v>150</v>
      </c>
      <c r="J1270" s="115">
        <f t="shared" si="396"/>
        <v>0</v>
      </c>
      <c r="K1270" s="97">
        <f t="shared" si="383"/>
        <v>125</v>
      </c>
      <c r="L1270" s="98">
        <f t="shared" si="384"/>
        <v>150</v>
      </c>
      <c r="M1270" s="5">
        <f t="shared" si="397"/>
        <v>0</v>
      </c>
      <c r="N1270" s="5">
        <f t="shared" si="398"/>
        <v>130</v>
      </c>
      <c r="S1270" s="164">
        <f t="shared" si="391"/>
        <v>0</v>
      </c>
      <c r="V1270" s="154"/>
      <c r="W1270" s="154">
        <f t="shared" si="389"/>
        <v>0</v>
      </c>
      <c r="X1270" s="156">
        <f t="shared" si="390"/>
        <v>0</v>
      </c>
    </row>
    <row r="1271" spans="1:24" s="29" customFormat="1" x14ac:dyDescent="0.25">
      <c r="A1271" s="70">
        <v>25002010</v>
      </c>
      <c r="B1271" s="166" t="s">
        <v>918</v>
      </c>
      <c r="C1271" s="30" t="s">
        <v>1059</v>
      </c>
      <c r="D1271" s="10">
        <f t="shared" si="394"/>
        <v>135</v>
      </c>
      <c r="E1271" s="100">
        <f>VLOOKUP(A1271,[1]Лист1!$A$2:$O$1343,14,0)</f>
        <v>162</v>
      </c>
      <c r="F1271" s="100">
        <v>135</v>
      </c>
      <c r="G1271" s="112">
        <f t="shared" si="395"/>
        <v>168.48000000000002</v>
      </c>
      <c r="H1271" s="113"/>
      <c r="I1271" s="114">
        <f t="shared" si="387"/>
        <v>162</v>
      </c>
      <c r="J1271" s="115">
        <f t="shared" si="396"/>
        <v>0</v>
      </c>
      <c r="K1271" s="97">
        <f t="shared" si="383"/>
        <v>135</v>
      </c>
      <c r="L1271" s="98">
        <f t="shared" si="384"/>
        <v>162</v>
      </c>
      <c r="M1271" s="5">
        <f t="shared" si="397"/>
        <v>0</v>
      </c>
      <c r="N1271" s="5">
        <f t="shared" si="398"/>
        <v>140.4</v>
      </c>
      <c r="S1271" s="164">
        <f t="shared" si="391"/>
        <v>0</v>
      </c>
      <c r="V1271" s="154"/>
      <c r="W1271" s="154">
        <f t="shared" si="389"/>
        <v>0</v>
      </c>
      <c r="X1271" s="156">
        <f t="shared" si="390"/>
        <v>0</v>
      </c>
    </row>
    <row r="1272" spans="1:24" s="29" customFormat="1" x14ac:dyDescent="0.25">
      <c r="A1272" s="70">
        <v>25000130</v>
      </c>
      <c r="B1272" s="166" t="s">
        <v>1386</v>
      </c>
      <c r="C1272" s="30" t="s">
        <v>1262</v>
      </c>
      <c r="D1272" s="10">
        <f t="shared" ref="D1272" si="399">E1272/1.2</f>
        <v>702.5</v>
      </c>
      <c r="E1272" s="100">
        <f>VLOOKUP(A1272,[1]Лист1!$A$2:$O$1343,14,0)</f>
        <v>843</v>
      </c>
      <c r="F1272" s="100">
        <v>702.5</v>
      </c>
      <c r="G1272" s="112">
        <f t="shared" si="395"/>
        <v>876.72</v>
      </c>
      <c r="H1272" s="113"/>
      <c r="I1272" s="114">
        <f t="shared" si="387"/>
        <v>843</v>
      </c>
      <c r="J1272" s="115">
        <f t="shared" si="396"/>
        <v>0</v>
      </c>
      <c r="K1272" s="97">
        <f t="shared" si="383"/>
        <v>702.5</v>
      </c>
      <c r="L1272" s="98">
        <f t="shared" si="384"/>
        <v>843</v>
      </c>
      <c r="M1272" s="5">
        <f t="shared" si="397"/>
        <v>0</v>
      </c>
      <c r="N1272" s="5">
        <f t="shared" si="398"/>
        <v>730.6</v>
      </c>
      <c r="S1272" s="164">
        <f t="shared" si="391"/>
        <v>0</v>
      </c>
      <c r="V1272" s="154"/>
      <c r="W1272" s="154">
        <f t="shared" si="389"/>
        <v>0</v>
      </c>
      <c r="X1272" s="156">
        <f t="shared" si="390"/>
        <v>0</v>
      </c>
    </row>
    <row r="1273" spans="1:24" s="29" customFormat="1" x14ac:dyDescent="0.25">
      <c r="A1273" s="70">
        <v>25000190</v>
      </c>
      <c r="B1273" s="166" t="s">
        <v>1390</v>
      </c>
      <c r="C1273" s="30" t="s">
        <v>1262</v>
      </c>
      <c r="D1273" s="10" t="e">
        <f t="shared" ref="D1273" si="400">E1273/1.2</f>
        <v>#N/A</v>
      </c>
      <c r="E1273" s="100" t="e">
        <f>VLOOKUP(A1273,[1]Лист1!$A$2:$O$1343,14,0)</f>
        <v>#N/A</v>
      </c>
      <c r="F1273" s="100">
        <v>280</v>
      </c>
      <c r="G1273" s="112" t="e">
        <f t="shared" ref="G1273" si="401">E1273*$H$11</f>
        <v>#N/A</v>
      </c>
      <c r="H1273" s="113"/>
      <c r="I1273" s="114">
        <v>336</v>
      </c>
      <c r="J1273" s="115"/>
      <c r="K1273" s="97"/>
      <c r="L1273" s="98"/>
      <c r="M1273" s="5"/>
      <c r="N1273" s="5"/>
      <c r="S1273" s="164"/>
      <c r="V1273" s="154"/>
      <c r="W1273" s="154"/>
      <c r="X1273" s="156"/>
    </row>
    <row r="1274" spans="1:24" x14ac:dyDescent="0.25">
      <c r="A1274" s="251" t="s">
        <v>1054</v>
      </c>
      <c r="B1274" s="252"/>
      <c r="C1274" s="252"/>
      <c r="D1274" s="252"/>
      <c r="E1274" s="252"/>
      <c r="F1274" s="252"/>
      <c r="G1274" s="252"/>
      <c r="H1274" s="252"/>
      <c r="I1274" s="253"/>
      <c r="J1274" s="116"/>
      <c r="K1274" s="97">
        <f t="shared" si="383"/>
        <v>0</v>
      </c>
      <c r="L1274" s="98">
        <f t="shared" si="384"/>
        <v>0</v>
      </c>
      <c r="M1274" s="5" t="e">
        <f t="shared" si="397"/>
        <v>#DIV/0!</v>
      </c>
      <c r="N1274" s="5">
        <f t="shared" si="398"/>
        <v>0</v>
      </c>
      <c r="S1274" s="164">
        <f t="shared" si="391"/>
        <v>0</v>
      </c>
      <c r="V1274" s="154"/>
      <c r="W1274" s="154">
        <f t="shared" si="389"/>
        <v>0</v>
      </c>
      <c r="X1274" s="156">
        <f t="shared" si="390"/>
        <v>0</v>
      </c>
    </row>
    <row r="1275" spans="1:24" s="29" customFormat="1" ht="47.25" x14ac:dyDescent="0.25">
      <c r="A1275" s="70">
        <v>25000035</v>
      </c>
      <c r="B1275" s="9" t="s">
        <v>891</v>
      </c>
      <c r="C1275" s="30" t="s">
        <v>1058</v>
      </c>
      <c r="D1275" s="10">
        <f t="shared" ref="D1275:D1286" si="402">E1275/1.2</f>
        <v>3.0583333333333336</v>
      </c>
      <c r="E1275" s="100">
        <f>VLOOKUP(A1275,[1]Лист1!$A$2:$O$1343,14,0)</f>
        <v>3.67</v>
      </c>
      <c r="F1275" s="100">
        <v>3.1</v>
      </c>
      <c r="G1275" s="112">
        <f t="shared" ref="G1275:G1286" si="403">E1275*$H$11</f>
        <v>3.8168000000000002</v>
      </c>
      <c r="H1275" s="113"/>
      <c r="I1275" s="114">
        <f t="shared" si="387"/>
        <v>3.7199999999999998</v>
      </c>
      <c r="J1275" s="115">
        <f t="shared" ref="J1275:J1286" si="404">I1275/E1275*100-100</f>
        <v>1.3623978201634799</v>
      </c>
      <c r="K1275" s="97">
        <f t="shared" si="383"/>
        <v>3.1</v>
      </c>
      <c r="L1275" s="98">
        <f t="shared" si="384"/>
        <v>3.7199999999999998</v>
      </c>
      <c r="M1275" s="5">
        <f t="shared" si="397"/>
        <v>1.3623978201634799</v>
      </c>
      <c r="N1275" s="5">
        <f t="shared" si="398"/>
        <v>3.1806666666666672</v>
      </c>
      <c r="S1275" s="164">
        <f t="shared" si="391"/>
        <v>0</v>
      </c>
      <c r="V1275" s="154">
        <v>3.1</v>
      </c>
      <c r="W1275" s="154">
        <f t="shared" si="389"/>
        <v>3.7199999999999998</v>
      </c>
      <c r="X1275" s="156">
        <f t="shared" si="390"/>
        <v>0</v>
      </c>
    </row>
    <row r="1276" spans="1:24" s="29" customFormat="1" ht="47.25" x14ac:dyDescent="0.25">
      <c r="A1276" s="70">
        <v>25000034</v>
      </c>
      <c r="B1276" s="9" t="s">
        <v>890</v>
      </c>
      <c r="C1276" s="30" t="s">
        <v>1058</v>
      </c>
      <c r="D1276" s="10">
        <f t="shared" si="402"/>
        <v>3.2333333333333334</v>
      </c>
      <c r="E1276" s="100">
        <f>VLOOKUP(A1276,[1]Лист1!$A$2:$O$1343,14,0)</f>
        <v>3.88</v>
      </c>
      <c r="F1276" s="100">
        <v>3.25</v>
      </c>
      <c r="G1276" s="112">
        <f t="shared" si="403"/>
        <v>4.0351999999999997</v>
      </c>
      <c r="H1276" s="113"/>
      <c r="I1276" s="114">
        <f t="shared" si="387"/>
        <v>3.9</v>
      </c>
      <c r="J1276" s="115">
        <f t="shared" si="404"/>
        <v>0.51546391752577847</v>
      </c>
      <c r="K1276" s="97">
        <f t="shared" si="383"/>
        <v>3.25</v>
      </c>
      <c r="L1276" s="98">
        <f t="shared" si="384"/>
        <v>3.9</v>
      </c>
      <c r="M1276" s="5">
        <f t="shared" si="397"/>
        <v>0.51546391752577847</v>
      </c>
      <c r="N1276" s="5">
        <f t="shared" si="398"/>
        <v>3.3626666666666667</v>
      </c>
      <c r="S1276" s="164">
        <f t="shared" si="391"/>
        <v>0</v>
      </c>
      <c r="V1276" s="154">
        <v>3.25</v>
      </c>
      <c r="W1276" s="154">
        <f t="shared" si="389"/>
        <v>3.9</v>
      </c>
      <c r="X1276" s="156">
        <f t="shared" si="390"/>
        <v>0</v>
      </c>
    </row>
    <row r="1277" spans="1:24" s="29" customFormat="1" ht="47.25" x14ac:dyDescent="0.25">
      <c r="A1277" s="70">
        <v>25000033</v>
      </c>
      <c r="B1277" s="9" t="s">
        <v>889</v>
      </c>
      <c r="C1277" s="30" t="s">
        <v>1058</v>
      </c>
      <c r="D1277" s="10">
        <f t="shared" si="402"/>
        <v>3.55</v>
      </c>
      <c r="E1277" s="100">
        <f>VLOOKUP(A1277,[1]Лист1!$A$2:$O$1343,14,0)</f>
        <v>4.26</v>
      </c>
      <c r="F1277" s="100">
        <v>3.55</v>
      </c>
      <c r="G1277" s="112">
        <f t="shared" si="403"/>
        <v>4.4303999999999997</v>
      </c>
      <c r="H1277" s="113"/>
      <c r="I1277" s="114">
        <f t="shared" si="387"/>
        <v>4.26</v>
      </c>
      <c r="J1277" s="115">
        <f t="shared" si="404"/>
        <v>0</v>
      </c>
      <c r="K1277" s="97">
        <f t="shared" si="383"/>
        <v>3.55</v>
      </c>
      <c r="L1277" s="98">
        <f t="shared" si="384"/>
        <v>4.26</v>
      </c>
      <c r="M1277" s="5">
        <f t="shared" si="397"/>
        <v>0</v>
      </c>
      <c r="N1277" s="5">
        <f t="shared" si="398"/>
        <v>3.6919999999999997</v>
      </c>
      <c r="S1277" s="164">
        <f t="shared" si="391"/>
        <v>0</v>
      </c>
      <c r="V1277" s="154"/>
      <c r="W1277" s="154">
        <f t="shared" si="389"/>
        <v>0</v>
      </c>
      <c r="X1277" s="156">
        <f t="shared" si="390"/>
        <v>0</v>
      </c>
    </row>
    <row r="1278" spans="1:24" s="29" customFormat="1" ht="31.5" x14ac:dyDescent="0.25">
      <c r="A1278" s="70">
        <v>25002028</v>
      </c>
      <c r="B1278" s="30" t="s">
        <v>926</v>
      </c>
      <c r="C1278" s="30" t="s">
        <v>1058</v>
      </c>
      <c r="D1278" s="10">
        <f t="shared" si="402"/>
        <v>4.1083333333333334</v>
      </c>
      <c r="E1278" s="100">
        <f>VLOOKUP(A1278,[1]Лист1!$A$2:$O$1343,14,0)</f>
        <v>4.93</v>
      </c>
      <c r="F1278" s="100">
        <v>4.1500000000000004</v>
      </c>
      <c r="G1278" s="112">
        <f t="shared" si="403"/>
        <v>5.1272000000000002</v>
      </c>
      <c r="H1278" s="113"/>
      <c r="I1278" s="114">
        <f t="shared" si="387"/>
        <v>4.9800000000000004</v>
      </c>
      <c r="J1278" s="115">
        <f t="shared" si="404"/>
        <v>1.014198782961472</v>
      </c>
      <c r="K1278" s="97">
        <f t="shared" si="383"/>
        <v>4.1500000000000004</v>
      </c>
      <c r="L1278" s="98">
        <f t="shared" si="384"/>
        <v>4.9800000000000004</v>
      </c>
      <c r="M1278" s="5">
        <f t="shared" si="397"/>
        <v>1.014198782961472</v>
      </c>
      <c r="N1278" s="5">
        <f t="shared" si="398"/>
        <v>4.2726666666666668</v>
      </c>
      <c r="S1278" s="164">
        <f t="shared" si="391"/>
        <v>0</v>
      </c>
      <c r="V1278" s="154">
        <v>4.1500000000000004</v>
      </c>
      <c r="W1278" s="154">
        <f t="shared" si="389"/>
        <v>4.9800000000000004</v>
      </c>
      <c r="X1278" s="156">
        <f t="shared" si="390"/>
        <v>0</v>
      </c>
    </row>
    <row r="1279" spans="1:24" s="29" customFormat="1" ht="31.5" x14ac:dyDescent="0.25">
      <c r="A1279" s="70">
        <v>25000026</v>
      </c>
      <c r="B1279" s="9" t="s">
        <v>892</v>
      </c>
      <c r="C1279" s="30" t="s">
        <v>1058</v>
      </c>
      <c r="D1279" s="10">
        <f t="shared" si="402"/>
        <v>4.8083333333333336</v>
      </c>
      <c r="E1279" s="100">
        <f>VLOOKUP(A1279,[1]Лист1!$A$2:$O$1343,14,0)</f>
        <v>5.77</v>
      </c>
      <c r="F1279" s="100">
        <v>4.8499999999999996</v>
      </c>
      <c r="G1279" s="112">
        <f t="shared" si="403"/>
        <v>6.0007999999999999</v>
      </c>
      <c r="H1279" s="113"/>
      <c r="I1279" s="114">
        <f t="shared" si="387"/>
        <v>5.8199999999999994</v>
      </c>
      <c r="J1279" s="115">
        <f t="shared" si="404"/>
        <v>0.86655112651645538</v>
      </c>
      <c r="K1279" s="97">
        <f t="shared" si="383"/>
        <v>4.8499999999999996</v>
      </c>
      <c r="L1279" s="98">
        <f t="shared" si="384"/>
        <v>5.8199999999999994</v>
      </c>
      <c r="M1279" s="5">
        <f t="shared" si="397"/>
        <v>0.86655112651645538</v>
      </c>
      <c r="N1279" s="5">
        <f t="shared" si="398"/>
        <v>5.0006666666666675</v>
      </c>
      <c r="S1279" s="164">
        <f t="shared" si="391"/>
        <v>0</v>
      </c>
      <c r="V1279" s="154">
        <v>4.8499999999999996</v>
      </c>
      <c r="W1279" s="154">
        <f t="shared" si="389"/>
        <v>5.8199999999999994</v>
      </c>
      <c r="X1279" s="156">
        <f t="shared" si="390"/>
        <v>0</v>
      </c>
    </row>
    <row r="1280" spans="1:24" s="29" customFormat="1" ht="47.25" x14ac:dyDescent="0.25">
      <c r="A1280" s="70">
        <v>25000016</v>
      </c>
      <c r="B1280" s="9" t="s">
        <v>888</v>
      </c>
      <c r="C1280" s="30" t="s">
        <v>1058</v>
      </c>
      <c r="D1280" s="10">
        <f t="shared" si="402"/>
        <v>5.5250000000000004</v>
      </c>
      <c r="E1280" s="100">
        <f>VLOOKUP(A1280,[1]Лист1!$A$2:$O$1343,14,0)</f>
        <v>6.63</v>
      </c>
      <c r="F1280" s="100">
        <v>5.55</v>
      </c>
      <c r="G1280" s="112">
        <f t="shared" si="403"/>
        <v>6.8952</v>
      </c>
      <c r="H1280" s="113"/>
      <c r="I1280" s="114">
        <f t="shared" si="387"/>
        <v>6.6599999999999993</v>
      </c>
      <c r="J1280" s="115">
        <f t="shared" si="404"/>
        <v>0.45248868778280382</v>
      </c>
      <c r="K1280" s="97">
        <f t="shared" si="383"/>
        <v>5.55</v>
      </c>
      <c r="L1280" s="98">
        <f t="shared" si="384"/>
        <v>6.6599999999999993</v>
      </c>
      <c r="M1280" s="5">
        <f t="shared" si="397"/>
        <v>0.45248868778280382</v>
      </c>
      <c r="N1280" s="5">
        <f t="shared" si="398"/>
        <v>5.7460000000000004</v>
      </c>
      <c r="S1280" s="164">
        <f t="shared" si="391"/>
        <v>0</v>
      </c>
      <c r="V1280" s="154">
        <v>5.55</v>
      </c>
      <c r="W1280" s="154">
        <f t="shared" si="389"/>
        <v>6.6599999999999993</v>
      </c>
      <c r="X1280" s="156">
        <f t="shared" si="390"/>
        <v>0</v>
      </c>
    </row>
    <row r="1281" spans="1:24" s="29" customFormat="1" ht="47.25" x14ac:dyDescent="0.25">
      <c r="A1281" s="70">
        <v>25000015</v>
      </c>
      <c r="B1281" s="9" t="s">
        <v>887</v>
      </c>
      <c r="C1281" s="30" t="s">
        <v>1058</v>
      </c>
      <c r="D1281" s="10">
        <f t="shared" si="402"/>
        <v>5.9916666666666671</v>
      </c>
      <c r="E1281" s="100">
        <f>VLOOKUP(A1281,[1]Лист1!$A$2:$O$1343,14,0)</f>
        <v>7.19</v>
      </c>
      <c r="F1281" s="100">
        <v>6</v>
      </c>
      <c r="G1281" s="112">
        <f t="shared" si="403"/>
        <v>7.4776000000000007</v>
      </c>
      <c r="H1281" s="113"/>
      <c r="I1281" s="114">
        <f t="shared" si="387"/>
        <v>7.1999999999999993</v>
      </c>
      <c r="J1281" s="115">
        <f t="shared" si="404"/>
        <v>0.13908205841444499</v>
      </c>
      <c r="K1281" s="97">
        <f t="shared" si="383"/>
        <v>6</v>
      </c>
      <c r="L1281" s="98">
        <f t="shared" si="384"/>
        <v>7.1999999999999993</v>
      </c>
      <c r="M1281" s="5">
        <f t="shared" si="397"/>
        <v>0.13908205841444499</v>
      </c>
      <c r="N1281" s="5">
        <f t="shared" si="398"/>
        <v>6.2313333333333336</v>
      </c>
      <c r="S1281" s="164">
        <f t="shared" si="391"/>
        <v>0</v>
      </c>
      <c r="V1281" s="154">
        <v>6</v>
      </c>
      <c r="W1281" s="154">
        <f t="shared" si="389"/>
        <v>7.1999999999999993</v>
      </c>
      <c r="X1281" s="156">
        <f t="shared" si="390"/>
        <v>0</v>
      </c>
    </row>
    <row r="1282" spans="1:24" s="29" customFormat="1" ht="47.25" x14ac:dyDescent="0.25">
      <c r="A1282" s="70">
        <v>25000014</v>
      </c>
      <c r="B1282" s="9" t="s">
        <v>1115</v>
      </c>
      <c r="C1282" s="30" t="s">
        <v>1058</v>
      </c>
      <c r="D1282" s="10">
        <f t="shared" si="402"/>
        <v>6.8416666666666677</v>
      </c>
      <c r="E1282" s="100">
        <f>VLOOKUP(A1282,[1]Лист1!$A$2:$O$1343,14,0)</f>
        <v>8.2100000000000009</v>
      </c>
      <c r="F1282" s="100">
        <v>6.85</v>
      </c>
      <c r="G1282" s="112">
        <f t="shared" si="403"/>
        <v>8.5384000000000011</v>
      </c>
      <c r="H1282" s="113"/>
      <c r="I1282" s="114">
        <f t="shared" si="387"/>
        <v>8.2199999999999989</v>
      </c>
      <c r="J1282" s="115">
        <f t="shared" si="404"/>
        <v>0.1218026796589271</v>
      </c>
      <c r="K1282" s="97">
        <f t="shared" si="383"/>
        <v>6.85</v>
      </c>
      <c r="L1282" s="98">
        <f t="shared" si="384"/>
        <v>8.2199999999999989</v>
      </c>
      <c r="M1282" s="5">
        <f t="shared" si="397"/>
        <v>0.1218026796589271</v>
      </c>
      <c r="N1282" s="5">
        <f t="shared" si="398"/>
        <v>7.1153333333333348</v>
      </c>
      <c r="S1282" s="164">
        <f t="shared" si="391"/>
        <v>0</v>
      </c>
      <c r="V1282" s="154">
        <v>6.85</v>
      </c>
      <c r="W1282" s="154">
        <f t="shared" si="389"/>
        <v>8.2199999999999989</v>
      </c>
      <c r="X1282" s="156">
        <f t="shared" si="390"/>
        <v>0</v>
      </c>
    </row>
    <row r="1283" spans="1:24" s="29" customFormat="1" ht="31.5" x14ac:dyDescent="0.25">
      <c r="A1283" s="70">
        <v>25000066</v>
      </c>
      <c r="B1283" s="30" t="s">
        <v>928</v>
      </c>
      <c r="C1283" s="30" t="s">
        <v>1059</v>
      </c>
      <c r="D1283" s="10">
        <f t="shared" si="402"/>
        <v>225</v>
      </c>
      <c r="E1283" s="100">
        <f>VLOOKUP(A1283,[1]Лист1!$A$2:$O$1343,14,0)</f>
        <v>270</v>
      </c>
      <c r="F1283" s="100">
        <v>225</v>
      </c>
      <c r="G1283" s="112">
        <f t="shared" si="403"/>
        <v>280.8</v>
      </c>
      <c r="H1283" s="113"/>
      <c r="I1283" s="114">
        <f t="shared" si="387"/>
        <v>270</v>
      </c>
      <c r="J1283" s="115">
        <f t="shared" si="404"/>
        <v>0</v>
      </c>
      <c r="K1283" s="97">
        <f t="shared" si="383"/>
        <v>225</v>
      </c>
      <c r="L1283" s="98">
        <f t="shared" si="384"/>
        <v>270</v>
      </c>
      <c r="M1283" s="5">
        <f t="shared" si="397"/>
        <v>0</v>
      </c>
      <c r="N1283" s="5">
        <f t="shared" si="398"/>
        <v>234</v>
      </c>
      <c r="S1283" s="164">
        <f t="shared" si="391"/>
        <v>0</v>
      </c>
      <c r="V1283" s="154"/>
      <c r="W1283" s="154">
        <f t="shared" si="389"/>
        <v>0</v>
      </c>
      <c r="X1283" s="156">
        <f t="shared" si="390"/>
        <v>0</v>
      </c>
    </row>
    <row r="1284" spans="1:24" s="29" customFormat="1" ht="78.75" x14ac:dyDescent="0.25">
      <c r="A1284" s="67">
        <v>25000041</v>
      </c>
      <c r="B1284" s="9" t="s">
        <v>894</v>
      </c>
      <c r="C1284" s="30" t="s">
        <v>1016</v>
      </c>
      <c r="D1284" s="10">
        <f t="shared" si="402"/>
        <v>271.66666666666669</v>
      </c>
      <c r="E1284" s="100">
        <f>VLOOKUP(A1284,[1]Лист1!$A$2:$O$1343,14,0)</f>
        <v>326</v>
      </c>
      <c r="F1284" s="100">
        <v>275</v>
      </c>
      <c r="G1284" s="112">
        <f t="shared" si="403"/>
        <v>339.04</v>
      </c>
      <c r="H1284" s="113"/>
      <c r="I1284" s="114">
        <f t="shared" si="387"/>
        <v>330</v>
      </c>
      <c r="J1284" s="115">
        <f t="shared" si="404"/>
        <v>1.2269938650306642</v>
      </c>
      <c r="K1284" s="97">
        <f t="shared" si="383"/>
        <v>275</v>
      </c>
      <c r="L1284" s="98">
        <f t="shared" si="384"/>
        <v>330</v>
      </c>
      <c r="M1284" s="5">
        <f t="shared" si="397"/>
        <v>1.2269938650306642</v>
      </c>
      <c r="N1284" s="5">
        <f t="shared" si="398"/>
        <v>282.53333333333336</v>
      </c>
      <c r="S1284" s="164">
        <f t="shared" si="391"/>
        <v>0</v>
      </c>
      <c r="V1284" s="154">
        <v>275</v>
      </c>
      <c r="W1284" s="154">
        <f t="shared" si="389"/>
        <v>330</v>
      </c>
      <c r="X1284" s="156">
        <f t="shared" si="390"/>
        <v>0</v>
      </c>
    </row>
    <row r="1285" spans="1:24" s="29" customFormat="1" ht="78.75" x14ac:dyDescent="0.25">
      <c r="A1285" s="83">
        <v>25000104</v>
      </c>
      <c r="B1285" s="57" t="s">
        <v>1135</v>
      </c>
      <c r="C1285" s="30" t="s">
        <v>1016</v>
      </c>
      <c r="D1285" s="10">
        <f t="shared" si="402"/>
        <v>291.66666666666669</v>
      </c>
      <c r="E1285" s="100">
        <f>VLOOKUP(A1285,[1]Лист1!$A$2:$O$1343,14,0)</f>
        <v>350</v>
      </c>
      <c r="F1285" s="100">
        <v>295</v>
      </c>
      <c r="G1285" s="112">
        <f t="shared" si="403"/>
        <v>364</v>
      </c>
      <c r="H1285" s="113"/>
      <c r="I1285" s="114">
        <f t="shared" si="387"/>
        <v>354</v>
      </c>
      <c r="J1285" s="115">
        <f t="shared" si="404"/>
        <v>1.1428571428571388</v>
      </c>
      <c r="K1285" s="97">
        <f t="shared" si="383"/>
        <v>295</v>
      </c>
      <c r="L1285" s="98">
        <f t="shared" si="384"/>
        <v>354</v>
      </c>
      <c r="M1285" s="5">
        <f t="shared" si="397"/>
        <v>1.1428571428571388</v>
      </c>
      <c r="N1285" s="5">
        <f t="shared" si="398"/>
        <v>303.33333333333337</v>
      </c>
      <c r="S1285" s="164">
        <f t="shared" si="391"/>
        <v>0</v>
      </c>
      <c r="V1285" s="154">
        <v>295</v>
      </c>
      <c r="W1285" s="154">
        <f t="shared" si="389"/>
        <v>354</v>
      </c>
      <c r="X1285" s="156">
        <f t="shared" si="390"/>
        <v>0</v>
      </c>
    </row>
    <row r="1286" spans="1:24" s="29" customFormat="1" ht="47.25" x14ac:dyDescent="0.25">
      <c r="A1286" s="67">
        <v>25000106</v>
      </c>
      <c r="B1286" s="9" t="s">
        <v>1124</v>
      </c>
      <c r="C1286" s="30" t="s">
        <v>1058</v>
      </c>
      <c r="D1286" s="10">
        <f t="shared" si="402"/>
        <v>7.2250000000000005</v>
      </c>
      <c r="E1286" s="100">
        <f>VLOOKUP(A1286,[1]Лист1!$A$2:$O$1343,14,0)</f>
        <v>8.67</v>
      </c>
      <c r="F1286" s="100">
        <v>7.25</v>
      </c>
      <c r="G1286" s="112">
        <f t="shared" si="403"/>
        <v>9.0167999999999999</v>
      </c>
      <c r="H1286" s="113"/>
      <c r="I1286" s="114">
        <f t="shared" si="387"/>
        <v>8.6999999999999993</v>
      </c>
      <c r="J1286" s="115">
        <f t="shared" si="404"/>
        <v>0.34602076124565428</v>
      </c>
      <c r="K1286" s="97">
        <f t="shared" si="383"/>
        <v>7.25</v>
      </c>
      <c r="L1286" s="98">
        <f t="shared" si="384"/>
        <v>8.6999999999999993</v>
      </c>
      <c r="M1286" s="5">
        <f t="shared" si="397"/>
        <v>0.34602076124565428</v>
      </c>
      <c r="N1286" s="5">
        <f t="shared" si="398"/>
        <v>7.5140000000000011</v>
      </c>
      <c r="S1286" s="164">
        <f t="shared" si="391"/>
        <v>0</v>
      </c>
      <c r="V1286" s="154">
        <v>7.25</v>
      </c>
      <c r="W1286" s="154">
        <f t="shared" si="389"/>
        <v>8.6999999999999993</v>
      </c>
      <c r="X1286" s="156">
        <f t="shared" si="390"/>
        <v>0</v>
      </c>
    </row>
    <row r="1287" spans="1:24" x14ac:dyDescent="0.25">
      <c r="A1287" s="251" t="s">
        <v>1055</v>
      </c>
      <c r="B1287" s="252"/>
      <c r="C1287" s="252"/>
      <c r="D1287" s="252"/>
      <c r="E1287" s="252"/>
      <c r="F1287" s="252"/>
      <c r="G1287" s="252"/>
      <c r="H1287" s="252"/>
      <c r="I1287" s="253"/>
      <c r="J1287" s="116"/>
      <c r="K1287" s="97">
        <f t="shared" si="383"/>
        <v>0</v>
      </c>
      <c r="L1287" s="98">
        <f t="shared" si="384"/>
        <v>0</v>
      </c>
      <c r="M1287" s="5" t="e">
        <f t="shared" si="397"/>
        <v>#DIV/0!</v>
      </c>
      <c r="N1287" s="5">
        <f t="shared" si="398"/>
        <v>0</v>
      </c>
      <c r="S1287" s="164">
        <f t="shared" si="391"/>
        <v>0</v>
      </c>
      <c r="V1287" s="154"/>
      <c r="W1287" s="154">
        <f t="shared" si="389"/>
        <v>0</v>
      </c>
      <c r="X1287" s="156">
        <f t="shared" si="390"/>
        <v>0</v>
      </c>
    </row>
    <row r="1288" spans="1:24" s="29" customFormat="1" x14ac:dyDescent="0.25">
      <c r="A1288" s="70">
        <v>25000057</v>
      </c>
      <c r="B1288" s="30" t="s">
        <v>913</v>
      </c>
      <c r="C1288" s="30" t="s">
        <v>1012</v>
      </c>
      <c r="D1288" s="10">
        <f t="shared" ref="D1288:D1291" si="405">E1288/1.2</f>
        <v>0.85000000000000009</v>
      </c>
      <c r="E1288" s="100">
        <f>VLOOKUP(A1288,[1]Лист1!$A$2:$O$1343,14,0)</f>
        <v>1.02</v>
      </c>
      <c r="F1288" s="100">
        <v>0.85</v>
      </c>
      <c r="G1288" s="112">
        <f t="shared" ref="G1288:G1312" si="406">E1288*$H$11</f>
        <v>1.0608</v>
      </c>
      <c r="H1288" s="113"/>
      <c r="I1288" s="114">
        <f t="shared" si="387"/>
        <v>1.02</v>
      </c>
      <c r="J1288" s="115">
        <f t="shared" ref="J1288:J1312" si="407">I1288/E1288*100-100</f>
        <v>0</v>
      </c>
      <c r="K1288" s="97">
        <f t="shared" si="383"/>
        <v>0.85</v>
      </c>
      <c r="L1288" s="98">
        <f t="shared" si="384"/>
        <v>1.02</v>
      </c>
      <c r="M1288" s="5">
        <f t="shared" si="397"/>
        <v>0</v>
      </c>
      <c r="N1288" s="5">
        <f t="shared" si="398"/>
        <v>0.88400000000000012</v>
      </c>
      <c r="S1288" s="164">
        <f t="shared" si="391"/>
        <v>0</v>
      </c>
      <c r="V1288" s="154"/>
      <c r="W1288" s="154">
        <f t="shared" si="389"/>
        <v>0</v>
      </c>
      <c r="X1288" s="156">
        <f t="shared" si="390"/>
        <v>0</v>
      </c>
    </row>
    <row r="1289" spans="1:24" s="29" customFormat="1" ht="31.5" x14ac:dyDescent="0.25">
      <c r="A1289" s="67">
        <v>25010043</v>
      </c>
      <c r="B1289" s="30" t="s">
        <v>896</v>
      </c>
      <c r="C1289" s="30" t="s">
        <v>1058</v>
      </c>
      <c r="D1289" s="10">
        <f t="shared" si="405"/>
        <v>3.3333333333333335</v>
      </c>
      <c r="E1289" s="100">
        <f>VLOOKUP(A1289,[1]Лист1!$A$2:$O$1343,14,0)</f>
        <v>4</v>
      </c>
      <c r="F1289" s="100">
        <v>3.35</v>
      </c>
      <c r="G1289" s="112">
        <f t="shared" si="406"/>
        <v>4.16</v>
      </c>
      <c r="H1289" s="113"/>
      <c r="I1289" s="114">
        <f t="shared" si="387"/>
        <v>4.0199999999999996</v>
      </c>
      <c r="J1289" s="115">
        <f t="shared" si="407"/>
        <v>0.49999999999998579</v>
      </c>
      <c r="K1289" s="97">
        <f t="shared" si="383"/>
        <v>3.35</v>
      </c>
      <c r="L1289" s="98">
        <f t="shared" si="384"/>
        <v>4.0199999999999996</v>
      </c>
      <c r="M1289" s="5">
        <f t="shared" si="397"/>
        <v>0.49999999999998579</v>
      </c>
      <c r="N1289" s="5">
        <f t="shared" si="398"/>
        <v>3.4666666666666668</v>
      </c>
      <c r="S1289" s="164">
        <f t="shared" si="391"/>
        <v>0</v>
      </c>
      <c r="V1289" s="154">
        <v>3.35</v>
      </c>
      <c r="W1289" s="154">
        <f t="shared" si="389"/>
        <v>4.0199999999999996</v>
      </c>
      <c r="X1289" s="156">
        <f t="shared" si="390"/>
        <v>0</v>
      </c>
    </row>
    <row r="1290" spans="1:24" s="29" customFormat="1" ht="31.5" x14ac:dyDescent="0.25">
      <c r="A1290" s="70">
        <v>25000027</v>
      </c>
      <c r="B1290" s="9" t="s">
        <v>893</v>
      </c>
      <c r="C1290" s="30" t="s">
        <v>1058</v>
      </c>
      <c r="D1290" s="10">
        <f t="shared" si="405"/>
        <v>375</v>
      </c>
      <c r="E1290" s="100">
        <f>VLOOKUP(A1290,[1]Лист1!$A$2:$O$1343,14,0)</f>
        <v>450</v>
      </c>
      <c r="F1290" s="100">
        <v>375</v>
      </c>
      <c r="G1290" s="112">
        <f t="shared" si="406"/>
        <v>468</v>
      </c>
      <c r="H1290" s="113"/>
      <c r="I1290" s="114">
        <f t="shared" si="387"/>
        <v>450</v>
      </c>
      <c r="J1290" s="115">
        <f t="shared" si="407"/>
        <v>0</v>
      </c>
      <c r="K1290" s="97">
        <f t="shared" si="383"/>
        <v>375</v>
      </c>
      <c r="L1290" s="98">
        <f t="shared" si="384"/>
        <v>450</v>
      </c>
      <c r="M1290" s="5">
        <f t="shared" si="397"/>
        <v>0</v>
      </c>
      <c r="N1290" s="5">
        <f t="shared" si="398"/>
        <v>390</v>
      </c>
      <c r="S1290" s="164">
        <f t="shared" si="391"/>
        <v>0</v>
      </c>
      <c r="V1290" s="154"/>
      <c r="W1290" s="154">
        <f t="shared" si="389"/>
        <v>0</v>
      </c>
      <c r="X1290" s="156">
        <f t="shared" si="390"/>
        <v>0</v>
      </c>
    </row>
    <row r="1291" spans="1:24" s="29" customFormat="1" x14ac:dyDescent="0.25">
      <c r="A1291" s="67">
        <v>25010042</v>
      </c>
      <c r="B1291" s="9" t="s">
        <v>895</v>
      </c>
      <c r="C1291" s="30" t="s">
        <v>1016</v>
      </c>
      <c r="D1291" s="10">
        <f t="shared" si="405"/>
        <v>1113.3333333333335</v>
      </c>
      <c r="E1291" s="100">
        <f>VLOOKUP(A1291,[1]Лист1!$A$2:$O$1343,14,0)</f>
        <v>1336</v>
      </c>
      <c r="F1291" s="100">
        <v>1115</v>
      </c>
      <c r="G1291" s="112">
        <f t="shared" si="406"/>
        <v>1389.44</v>
      </c>
      <c r="H1291" s="113"/>
      <c r="I1291" s="114">
        <f t="shared" si="387"/>
        <v>1338</v>
      </c>
      <c r="J1291" s="115">
        <f t="shared" si="407"/>
        <v>0.14970059880239717</v>
      </c>
      <c r="K1291" s="97">
        <f t="shared" si="383"/>
        <v>1115</v>
      </c>
      <c r="L1291" s="98">
        <f t="shared" si="384"/>
        <v>1338</v>
      </c>
      <c r="M1291" s="5">
        <f t="shared" si="397"/>
        <v>0.14970059880239717</v>
      </c>
      <c r="N1291" s="5">
        <f t="shared" si="398"/>
        <v>1157.8666666666668</v>
      </c>
      <c r="S1291" s="164">
        <f t="shared" si="391"/>
        <v>0</v>
      </c>
      <c r="V1291" s="154">
        <v>1115</v>
      </c>
      <c r="W1291" s="154">
        <f t="shared" si="389"/>
        <v>1338</v>
      </c>
      <c r="X1291" s="156">
        <f t="shared" si="390"/>
        <v>0</v>
      </c>
    </row>
    <row r="1292" spans="1:24" s="29" customFormat="1" ht="31.5" x14ac:dyDescent="0.25">
      <c r="A1292" s="67">
        <v>25000128</v>
      </c>
      <c r="B1292" s="9" t="s">
        <v>1387</v>
      </c>
      <c r="C1292" s="30" t="s">
        <v>1262</v>
      </c>
      <c r="D1292" s="10">
        <f t="shared" ref="D1292:D1297" si="408">E1292/1.2</f>
        <v>937.5</v>
      </c>
      <c r="E1292" s="100">
        <f>VLOOKUP(A1292,[1]Лист1!$A$2:$O$1343,14,0)</f>
        <v>1125</v>
      </c>
      <c r="F1292" s="100">
        <v>937.5</v>
      </c>
      <c r="G1292" s="112">
        <f t="shared" si="406"/>
        <v>1170</v>
      </c>
      <c r="H1292" s="113"/>
      <c r="I1292" s="114">
        <f t="shared" si="387"/>
        <v>1125</v>
      </c>
      <c r="J1292" s="115">
        <f t="shared" si="407"/>
        <v>0</v>
      </c>
      <c r="K1292" s="97">
        <f t="shared" si="383"/>
        <v>937.5</v>
      </c>
      <c r="L1292" s="98">
        <f t="shared" si="384"/>
        <v>1125</v>
      </c>
      <c r="M1292" s="5">
        <f t="shared" si="397"/>
        <v>0</v>
      </c>
      <c r="N1292" s="5">
        <f t="shared" si="398"/>
        <v>975</v>
      </c>
      <c r="S1292" s="164">
        <f t="shared" si="391"/>
        <v>0</v>
      </c>
      <c r="V1292" s="154"/>
      <c r="W1292" s="154">
        <f t="shared" si="389"/>
        <v>0</v>
      </c>
      <c r="X1292" s="156">
        <f t="shared" si="390"/>
        <v>0</v>
      </c>
    </row>
    <row r="1293" spans="1:24" s="29" customFormat="1" x14ac:dyDescent="0.25">
      <c r="A1293" s="67">
        <v>25000191</v>
      </c>
      <c r="B1293" s="9" t="s">
        <v>1391</v>
      </c>
      <c r="C1293" s="30" t="s">
        <v>1262</v>
      </c>
      <c r="D1293" s="10" t="e">
        <f t="shared" ref="D1293" si="409">E1293/1.2</f>
        <v>#N/A</v>
      </c>
      <c r="E1293" s="100" t="e">
        <f>VLOOKUP(A1293,[1]Лист1!$A$2:$O$1343,14,0)</f>
        <v>#N/A</v>
      </c>
      <c r="F1293" s="100">
        <v>315</v>
      </c>
      <c r="G1293" s="112" t="e">
        <f t="shared" ref="G1293" si="410">E1293*$H$11</f>
        <v>#N/A</v>
      </c>
      <c r="H1293" s="113"/>
      <c r="I1293" s="114">
        <f t="shared" ref="I1293" si="411">F1293*1.2</f>
        <v>378</v>
      </c>
      <c r="J1293" s="115"/>
      <c r="K1293" s="97"/>
      <c r="L1293" s="98"/>
      <c r="M1293" s="5"/>
      <c r="N1293" s="5"/>
      <c r="S1293" s="164"/>
      <c r="V1293" s="154"/>
      <c r="W1293" s="154"/>
      <c r="X1293" s="156"/>
    </row>
    <row r="1294" spans="1:24" s="29" customFormat="1" x14ac:dyDescent="0.25">
      <c r="A1294" s="67">
        <v>25000121</v>
      </c>
      <c r="B1294" s="9" t="s">
        <v>1265</v>
      </c>
      <c r="C1294" s="30" t="s">
        <v>1064</v>
      </c>
      <c r="D1294" s="10">
        <f t="shared" si="408"/>
        <v>33.333333333333336</v>
      </c>
      <c r="E1294" s="100">
        <f>VLOOKUP(A1294,[1]Лист1!$A$2:$O$1343,14,0)</f>
        <v>40</v>
      </c>
      <c r="F1294" s="100">
        <v>35</v>
      </c>
      <c r="G1294" s="112">
        <f t="shared" si="406"/>
        <v>41.6</v>
      </c>
      <c r="H1294" s="113"/>
      <c r="I1294" s="114">
        <f t="shared" si="387"/>
        <v>42</v>
      </c>
      <c r="J1294" s="115">
        <f t="shared" si="407"/>
        <v>5</v>
      </c>
      <c r="K1294" s="97">
        <f t="shared" si="383"/>
        <v>35</v>
      </c>
      <c r="L1294" s="98">
        <f t="shared" si="384"/>
        <v>42</v>
      </c>
      <c r="M1294" s="5">
        <f t="shared" si="397"/>
        <v>5</v>
      </c>
      <c r="N1294" s="5">
        <f t="shared" si="398"/>
        <v>34.666666666666671</v>
      </c>
      <c r="S1294" s="164">
        <f t="shared" si="391"/>
        <v>0</v>
      </c>
      <c r="V1294" s="154">
        <v>35</v>
      </c>
      <c r="W1294" s="154">
        <f t="shared" si="389"/>
        <v>42</v>
      </c>
      <c r="X1294" s="156">
        <f t="shared" si="390"/>
        <v>0</v>
      </c>
    </row>
    <row r="1295" spans="1:24" s="29" customFormat="1" x14ac:dyDescent="0.25">
      <c r="A1295" s="67">
        <v>25000132</v>
      </c>
      <c r="B1295" s="37" t="s">
        <v>1266</v>
      </c>
      <c r="C1295" s="30" t="s">
        <v>1058</v>
      </c>
      <c r="D1295" s="10">
        <f t="shared" si="408"/>
        <v>45.833333333333336</v>
      </c>
      <c r="E1295" s="100">
        <f>VLOOKUP(A1295,[1]Лист1!$A$2:$O$1343,14,0)</f>
        <v>55</v>
      </c>
      <c r="F1295" s="100">
        <v>50</v>
      </c>
      <c r="G1295" s="112">
        <f t="shared" si="406"/>
        <v>57.2</v>
      </c>
      <c r="H1295" s="113"/>
      <c r="I1295" s="114">
        <f t="shared" si="387"/>
        <v>60</v>
      </c>
      <c r="J1295" s="115">
        <f t="shared" si="407"/>
        <v>9.0909090909090793</v>
      </c>
      <c r="K1295" s="97">
        <f t="shared" si="383"/>
        <v>50</v>
      </c>
      <c r="L1295" s="98">
        <f t="shared" si="384"/>
        <v>60</v>
      </c>
      <c r="M1295" s="5">
        <f t="shared" si="397"/>
        <v>9.0909090909090793</v>
      </c>
      <c r="N1295" s="5">
        <f t="shared" si="398"/>
        <v>47.666666666666671</v>
      </c>
      <c r="S1295" s="164">
        <f t="shared" si="391"/>
        <v>0</v>
      </c>
      <c r="V1295" s="154">
        <v>50</v>
      </c>
      <c r="W1295" s="154">
        <f t="shared" si="389"/>
        <v>60</v>
      </c>
      <c r="X1295" s="156">
        <f t="shared" si="390"/>
        <v>0</v>
      </c>
    </row>
    <row r="1296" spans="1:24" s="29" customFormat="1" x14ac:dyDescent="0.25">
      <c r="A1296" s="67">
        <v>25000134</v>
      </c>
      <c r="B1296" s="9" t="s">
        <v>1267</v>
      </c>
      <c r="C1296" s="30" t="s">
        <v>1016</v>
      </c>
      <c r="D1296" s="10">
        <f t="shared" si="408"/>
        <v>331.66666666666669</v>
      </c>
      <c r="E1296" s="100">
        <f>VLOOKUP(A1296,[1]Лист1!$A$2:$O$1343,14,0)</f>
        <v>398</v>
      </c>
      <c r="F1296" s="100">
        <v>335</v>
      </c>
      <c r="G1296" s="112">
        <f t="shared" si="406"/>
        <v>413.92</v>
      </c>
      <c r="H1296" s="113"/>
      <c r="I1296" s="114">
        <f t="shared" si="387"/>
        <v>402</v>
      </c>
      <c r="J1296" s="115">
        <f t="shared" si="407"/>
        <v>1.0050251256281513</v>
      </c>
      <c r="K1296" s="97">
        <f t="shared" si="383"/>
        <v>335</v>
      </c>
      <c r="L1296" s="98">
        <f t="shared" si="384"/>
        <v>402</v>
      </c>
      <c r="M1296" s="5">
        <f t="shared" si="397"/>
        <v>1.0050251256281513</v>
      </c>
      <c r="N1296" s="5">
        <f t="shared" si="398"/>
        <v>344.93333333333334</v>
      </c>
      <c r="S1296" s="164">
        <f t="shared" si="391"/>
        <v>0</v>
      </c>
      <c r="V1296" s="154">
        <v>335</v>
      </c>
      <c r="W1296" s="154">
        <f t="shared" si="389"/>
        <v>402</v>
      </c>
      <c r="X1296" s="156">
        <f t="shared" si="390"/>
        <v>0</v>
      </c>
    </row>
    <row r="1297" spans="1:24" s="29" customFormat="1" ht="31.5" x14ac:dyDescent="0.25">
      <c r="A1297" s="67">
        <v>25000135</v>
      </c>
      <c r="B1297" s="9" t="s">
        <v>1268</v>
      </c>
      <c r="C1297" s="30" t="s">
        <v>1016</v>
      </c>
      <c r="D1297" s="10">
        <f t="shared" si="408"/>
        <v>478.33333333333337</v>
      </c>
      <c r="E1297" s="100">
        <f>VLOOKUP(A1297,[1]Лист1!$A$2:$O$1343,14,0)</f>
        <v>574</v>
      </c>
      <c r="F1297" s="100">
        <v>480</v>
      </c>
      <c r="G1297" s="112">
        <f t="shared" si="406"/>
        <v>596.96</v>
      </c>
      <c r="H1297" s="113"/>
      <c r="I1297" s="114">
        <f t="shared" si="387"/>
        <v>576</v>
      </c>
      <c r="J1297" s="115">
        <f t="shared" si="407"/>
        <v>0.34843205574912872</v>
      </c>
      <c r="K1297" s="97">
        <f t="shared" si="383"/>
        <v>480</v>
      </c>
      <c r="L1297" s="98">
        <f t="shared" si="384"/>
        <v>576</v>
      </c>
      <c r="M1297" s="5">
        <f t="shared" si="397"/>
        <v>0.34843205574912872</v>
      </c>
      <c r="N1297" s="5">
        <f t="shared" si="398"/>
        <v>497.4666666666667</v>
      </c>
      <c r="S1297" s="164">
        <f t="shared" si="391"/>
        <v>0</v>
      </c>
      <c r="V1297" s="154">
        <v>480</v>
      </c>
      <c r="W1297" s="154">
        <f t="shared" si="389"/>
        <v>576</v>
      </c>
      <c r="X1297" s="156">
        <f t="shared" si="390"/>
        <v>0</v>
      </c>
    </row>
    <row r="1298" spans="1:24" s="29" customFormat="1" ht="31.5" x14ac:dyDescent="0.25">
      <c r="A1298" s="67">
        <v>25000017</v>
      </c>
      <c r="B1298" s="37" t="s">
        <v>1324</v>
      </c>
      <c r="C1298" s="30" t="s">
        <v>1058</v>
      </c>
      <c r="D1298" s="10">
        <v>17.11</v>
      </c>
      <c r="E1298" s="100">
        <v>20.53</v>
      </c>
      <c r="F1298" s="100">
        <v>18</v>
      </c>
      <c r="G1298" s="112">
        <f t="shared" si="406"/>
        <v>21.351200000000002</v>
      </c>
      <c r="H1298" s="113"/>
      <c r="I1298" s="114">
        <f t="shared" si="387"/>
        <v>21.599999999999998</v>
      </c>
      <c r="J1298" s="115">
        <f t="shared" si="407"/>
        <v>5.2118850462737214</v>
      </c>
      <c r="K1298" s="97">
        <f t="shared" si="383"/>
        <v>18</v>
      </c>
      <c r="L1298" s="98">
        <f t="shared" si="384"/>
        <v>21.599999999999998</v>
      </c>
      <c r="M1298" s="5">
        <f t="shared" si="397"/>
        <v>5.2118850462737214</v>
      </c>
      <c r="N1298" s="5">
        <f t="shared" si="398"/>
        <v>17.7944</v>
      </c>
      <c r="S1298" s="164">
        <f t="shared" si="391"/>
        <v>0</v>
      </c>
      <c r="V1298" s="154">
        <v>18</v>
      </c>
      <c r="W1298" s="154">
        <f t="shared" si="389"/>
        <v>21.599999999999998</v>
      </c>
      <c r="X1298" s="156">
        <f t="shared" si="390"/>
        <v>0</v>
      </c>
    </row>
    <row r="1299" spans="1:24" s="29" customFormat="1" ht="78.75" x14ac:dyDescent="0.25">
      <c r="A1299" s="67">
        <v>25000161</v>
      </c>
      <c r="B1299" s="37" t="s">
        <v>1325</v>
      </c>
      <c r="C1299" s="30" t="s">
        <v>1058</v>
      </c>
      <c r="D1299" s="10">
        <v>20.82</v>
      </c>
      <c r="E1299" s="100">
        <v>24.98</v>
      </c>
      <c r="F1299" s="100">
        <v>22</v>
      </c>
      <c r="G1299" s="112">
        <f t="shared" si="406"/>
        <v>25.979200000000002</v>
      </c>
      <c r="H1299" s="113"/>
      <c r="I1299" s="114">
        <f t="shared" si="387"/>
        <v>26.4</v>
      </c>
      <c r="J1299" s="115">
        <f t="shared" si="407"/>
        <v>5.6845476381104874</v>
      </c>
      <c r="K1299" s="97">
        <f t="shared" si="383"/>
        <v>22</v>
      </c>
      <c r="L1299" s="98">
        <f t="shared" si="384"/>
        <v>26.4</v>
      </c>
      <c r="M1299" s="5">
        <f t="shared" ref="M1299:M1330" si="412">L1299/E1299*100-100</f>
        <v>5.6845476381104874</v>
      </c>
      <c r="N1299" s="5">
        <f t="shared" ref="N1299:N1330" si="413">D1299*1.04</f>
        <v>21.652800000000003</v>
      </c>
      <c r="S1299" s="164">
        <f t="shared" si="391"/>
        <v>0</v>
      </c>
      <c r="V1299" s="154">
        <v>22</v>
      </c>
      <c r="W1299" s="154">
        <f t="shared" si="389"/>
        <v>26.4</v>
      </c>
      <c r="X1299" s="156">
        <f t="shared" si="390"/>
        <v>0</v>
      </c>
    </row>
    <row r="1300" spans="1:24" s="29" customFormat="1" ht="47.25" x14ac:dyDescent="0.25">
      <c r="A1300" s="67">
        <v>25000163</v>
      </c>
      <c r="B1300" s="37" t="s">
        <v>1326</v>
      </c>
      <c r="C1300" s="30" t="s">
        <v>1327</v>
      </c>
      <c r="D1300" s="10">
        <v>60</v>
      </c>
      <c r="E1300" s="100">
        <v>72</v>
      </c>
      <c r="F1300" s="100">
        <v>62.5</v>
      </c>
      <c r="G1300" s="112">
        <f t="shared" si="406"/>
        <v>74.88</v>
      </c>
      <c r="H1300" s="113"/>
      <c r="I1300" s="114">
        <f t="shared" si="387"/>
        <v>75</v>
      </c>
      <c r="J1300" s="115">
        <f t="shared" si="407"/>
        <v>4.1666666666666714</v>
      </c>
      <c r="K1300" s="97">
        <f t="shared" si="383"/>
        <v>62.5</v>
      </c>
      <c r="L1300" s="98">
        <f t="shared" si="384"/>
        <v>75</v>
      </c>
      <c r="M1300" s="5">
        <f t="shared" si="412"/>
        <v>4.1666666666666714</v>
      </c>
      <c r="N1300" s="5">
        <f t="shared" si="413"/>
        <v>62.400000000000006</v>
      </c>
      <c r="S1300" s="164">
        <f t="shared" si="391"/>
        <v>0</v>
      </c>
      <c r="V1300" s="154">
        <v>62.5</v>
      </c>
      <c r="W1300" s="154">
        <f t="shared" si="389"/>
        <v>75</v>
      </c>
      <c r="X1300" s="156">
        <f t="shared" si="390"/>
        <v>0</v>
      </c>
    </row>
    <row r="1301" spans="1:24" s="29" customFormat="1" ht="36" customHeight="1" x14ac:dyDescent="0.25">
      <c r="A1301" s="67">
        <v>25000164</v>
      </c>
      <c r="B1301" s="37" t="s">
        <v>1328</v>
      </c>
      <c r="C1301" s="30" t="s">
        <v>1329</v>
      </c>
      <c r="D1301" s="10">
        <v>2295</v>
      </c>
      <c r="E1301" s="100">
        <v>2754</v>
      </c>
      <c r="F1301" s="100">
        <v>2400</v>
      </c>
      <c r="G1301" s="112">
        <f t="shared" si="406"/>
        <v>2864.1600000000003</v>
      </c>
      <c r="H1301" s="113"/>
      <c r="I1301" s="114">
        <f t="shared" si="387"/>
        <v>2880</v>
      </c>
      <c r="J1301" s="115">
        <f t="shared" si="407"/>
        <v>4.5751633986928226</v>
      </c>
      <c r="K1301" s="97">
        <f t="shared" si="383"/>
        <v>2400</v>
      </c>
      <c r="L1301" s="98">
        <f t="shared" si="384"/>
        <v>2880</v>
      </c>
      <c r="M1301" s="5">
        <f t="shared" si="412"/>
        <v>4.5751633986928226</v>
      </c>
      <c r="N1301" s="5">
        <f t="shared" si="413"/>
        <v>2386.8000000000002</v>
      </c>
      <c r="S1301" s="164">
        <f t="shared" si="391"/>
        <v>0</v>
      </c>
      <c r="V1301" s="154">
        <v>2400</v>
      </c>
      <c r="W1301" s="154">
        <f t="shared" si="389"/>
        <v>2880</v>
      </c>
      <c r="X1301" s="156">
        <f t="shared" si="390"/>
        <v>0</v>
      </c>
    </row>
    <row r="1302" spans="1:24" s="29" customFormat="1" ht="47.25" x14ac:dyDescent="0.25">
      <c r="A1302" s="67">
        <v>25000165</v>
      </c>
      <c r="B1302" s="37" t="s">
        <v>1330</v>
      </c>
      <c r="C1302" s="30" t="s">
        <v>1058</v>
      </c>
      <c r="D1302" s="10">
        <v>13.55</v>
      </c>
      <c r="E1302" s="100">
        <v>16.260000000000002</v>
      </c>
      <c r="F1302" s="100">
        <v>14.2</v>
      </c>
      <c r="G1302" s="112">
        <f t="shared" si="406"/>
        <v>16.910400000000003</v>
      </c>
      <c r="H1302" s="113"/>
      <c r="I1302" s="114">
        <f t="shared" si="387"/>
        <v>17.04</v>
      </c>
      <c r="J1302" s="115">
        <f t="shared" si="407"/>
        <v>4.7970479704796816</v>
      </c>
      <c r="K1302" s="97">
        <f t="shared" si="383"/>
        <v>14.2</v>
      </c>
      <c r="L1302" s="98">
        <f t="shared" si="384"/>
        <v>17.04</v>
      </c>
      <c r="M1302" s="5">
        <f t="shared" si="412"/>
        <v>4.7970479704796816</v>
      </c>
      <c r="N1302" s="5">
        <f t="shared" si="413"/>
        <v>14.092000000000001</v>
      </c>
      <c r="S1302" s="164">
        <f t="shared" si="391"/>
        <v>0</v>
      </c>
      <c r="V1302" s="154">
        <v>15</v>
      </c>
      <c r="W1302" s="154">
        <f t="shared" si="389"/>
        <v>18</v>
      </c>
      <c r="X1302" s="156">
        <f t="shared" si="390"/>
        <v>0</v>
      </c>
    </row>
    <row r="1303" spans="1:24" s="29" customFormat="1" ht="47.25" x14ac:dyDescent="0.25">
      <c r="A1303" s="67">
        <v>25000166</v>
      </c>
      <c r="B1303" s="37" t="s">
        <v>1331</v>
      </c>
      <c r="C1303" s="30" t="s">
        <v>1329</v>
      </c>
      <c r="D1303" s="10">
        <v>850</v>
      </c>
      <c r="E1303" s="100">
        <v>1020</v>
      </c>
      <c r="F1303" s="100">
        <v>900</v>
      </c>
      <c r="G1303" s="112">
        <f t="shared" si="406"/>
        <v>1060.8</v>
      </c>
      <c r="H1303" s="113"/>
      <c r="I1303" s="114">
        <f t="shared" si="387"/>
        <v>1080</v>
      </c>
      <c r="J1303" s="115">
        <f t="shared" si="407"/>
        <v>5.8823529411764781</v>
      </c>
      <c r="K1303" s="97">
        <f t="shared" si="383"/>
        <v>900</v>
      </c>
      <c r="L1303" s="98">
        <f t="shared" si="384"/>
        <v>1080</v>
      </c>
      <c r="M1303" s="5">
        <f t="shared" si="412"/>
        <v>5.8823529411764781</v>
      </c>
      <c r="N1303" s="5">
        <f t="shared" si="413"/>
        <v>884</v>
      </c>
      <c r="S1303" s="164">
        <f t="shared" si="391"/>
        <v>0</v>
      </c>
      <c r="V1303" s="154">
        <v>900</v>
      </c>
      <c r="W1303" s="154">
        <f t="shared" si="389"/>
        <v>1080</v>
      </c>
      <c r="X1303" s="156">
        <f t="shared" si="390"/>
        <v>0</v>
      </c>
    </row>
    <row r="1304" spans="1:24" s="29" customFormat="1" ht="47.25" x14ac:dyDescent="0.25">
      <c r="A1304" s="67">
        <v>25000167</v>
      </c>
      <c r="B1304" s="37" t="s">
        <v>1332</v>
      </c>
      <c r="C1304" s="30" t="s">
        <v>1329</v>
      </c>
      <c r="D1304" s="10">
        <v>445</v>
      </c>
      <c r="E1304" s="100">
        <v>534</v>
      </c>
      <c r="F1304" s="100">
        <v>465</v>
      </c>
      <c r="G1304" s="112">
        <f t="shared" si="406"/>
        <v>555.36</v>
      </c>
      <c r="H1304" s="113"/>
      <c r="I1304" s="114">
        <f t="shared" si="387"/>
        <v>558</v>
      </c>
      <c r="J1304" s="115">
        <f t="shared" si="407"/>
        <v>4.4943820224719246</v>
      </c>
      <c r="K1304" s="97">
        <f t="shared" si="383"/>
        <v>465</v>
      </c>
      <c r="L1304" s="98">
        <f t="shared" si="384"/>
        <v>558</v>
      </c>
      <c r="M1304" s="5">
        <f t="shared" si="412"/>
        <v>4.4943820224719246</v>
      </c>
      <c r="N1304" s="5">
        <f t="shared" si="413"/>
        <v>462.8</v>
      </c>
      <c r="S1304" s="164">
        <f t="shared" si="391"/>
        <v>0</v>
      </c>
      <c r="V1304" s="154">
        <v>465</v>
      </c>
      <c r="W1304" s="154">
        <f t="shared" si="389"/>
        <v>558</v>
      </c>
      <c r="X1304" s="156">
        <f t="shared" si="390"/>
        <v>0</v>
      </c>
    </row>
    <row r="1305" spans="1:24" s="29" customFormat="1" ht="47.25" x14ac:dyDescent="0.25">
      <c r="A1305" s="67">
        <v>25000168</v>
      </c>
      <c r="B1305" s="37" t="s">
        <v>1333</v>
      </c>
      <c r="C1305" s="30" t="s">
        <v>1329</v>
      </c>
      <c r="D1305" s="10">
        <v>780</v>
      </c>
      <c r="E1305" s="100">
        <v>936</v>
      </c>
      <c r="F1305" s="100">
        <v>820</v>
      </c>
      <c r="G1305" s="112">
        <f t="shared" si="406"/>
        <v>973.44</v>
      </c>
      <c r="H1305" s="113"/>
      <c r="I1305" s="114">
        <f t="shared" si="387"/>
        <v>984</v>
      </c>
      <c r="J1305" s="115">
        <f t="shared" si="407"/>
        <v>5.1282051282051384</v>
      </c>
      <c r="K1305" s="97">
        <f t="shared" si="383"/>
        <v>820</v>
      </c>
      <c r="L1305" s="98">
        <f t="shared" si="384"/>
        <v>984</v>
      </c>
      <c r="M1305" s="5">
        <f t="shared" si="412"/>
        <v>5.1282051282051384</v>
      </c>
      <c r="N1305" s="5">
        <f t="shared" si="413"/>
        <v>811.2</v>
      </c>
      <c r="S1305" s="164">
        <f t="shared" si="391"/>
        <v>0</v>
      </c>
      <c r="V1305" s="154">
        <v>820</v>
      </c>
      <c r="W1305" s="154">
        <f t="shared" si="389"/>
        <v>984</v>
      </c>
      <c r="X1305" s="156">
        <f t="shared" si="390"/>
        <v>0</v>
      </c>
    </row>
    <row r="1306" spans="1:24" s="29" customFormat="1" ht="42.75" x14ac:dyDescent="0.25">
      <c r="A1306" s="67">
        <v>25000173</v>
      </c>
      <c r="B1306" s="167" t="s">
        <v>1334</v>
      </c>
      <c r="C1306" s="30" t="s">
        <v>1329</v>
      </c>
      <c r="D1306" s="10">
        <v>13080</v>
      </c>
      <c r="E1306" s="100">
        <v>15696</v>
      </c>
      <c r="F1306" s="100">
        <v>13730</v>
      </c>
      <c r="G1306" s="112">
        <f t="shared" si="406"/>
        <v>16323.84</v>
      </c>
      <c r="H1306" s="113"/>
      <c r="I1306" s="114">
        <f t="shared" si="387"/>
        <v>16476</v>
      </c>
      <c r="J1306" s="115">
        <f t="shared" si="407"/>
        <v>4.9694189602446528</v>
      </c>
      <c r="K1306" s="97">
        <f t="shared" si="383"/>
        <v>13730</v>
      </c>
      <c r="L1306" s="98">
        <f t="shared" si="384"/>
        <v>16476</v>
      </c>
      <c r="M1306" s="5">
        <f t="shared" si="412"/>
        <v>4.9694189602446528</v>
      </c>
      <c r="N1306" s="5">
        <f t="shared" si="413"/>
        <v>13603.2</v>
      </c>
      <c r="S1306" s="164">
        <f t="shared" si="391"/>
        <v>0</v>
      </c>
      <c r="V1306" s="154">
        <v>13730</v>
      </c>
      <c r="W1306" s="154">
        <f t="shared" si="389"/>
        <v>16476</v>
      </c>
      <c r="X1306" s="156">
        <f t="shared" si="390"/>
        <v>0</v>
      </c>
    </row>
    <row r="1307" spans="1:24" s="29" customFormat="1" ht="47.25" x14ac:dyDescent="0.25">
      <c r="A1307" s="67">
        <v>25000174</v>
      </c>
      <c r="B1307" s="168" t="s">
        <v>1335</v>
      </c>
      <c r="C1307" s="30" t="s">
        <v>1329</v>
      </c>
      <c r="D1307" s="10">
        <v>16190</v>
      </c>
      <c r="E1307" s="100">
        <v>19428</v>
      </c>
      <c r="F1307" s="100">
        <v>17000</v>
      </c>
      <c r="G1307" s="112">
        <f t="shared" si="406"/>
        <v>20205.12</v>
      </c>
      <c r="H1307" s="113"/>
      <c r="I1307" s="114">
        <f t="shared" si="387"/>
        <v>20400</v>
      </c>
      <c r="J1307" s="115">
        <f t="shared" si="407"/>
        <v>5.0030883261272407</v>
      </c>
      <c r="K1307" s="97">
        <f t="shared" ref="K1307:K1370" si="414">F1307</f>
        <v>17000</v>
      </c>
      <c r="L1307" s="98">
        <f t="shared" ref="L1307:L1370" si="415">K1307*1.2</f>
        <v>20400</v>
      </c>
      <c r="M1307" s="5">
        <f t="shared" si="412"/>
        <v>5.0030883261272407</v>
      </c>
      <c r="N1307" s="5">
        <f t="shared" si="413"/>
        <v>16837.600000000002</v>
      </c>
      <c r="S1307" s="164">
        <f t="shared" si="391"/>
        <v>0</v>
      </c>
      <c r="V1307" s="154">
        <v>17000</v>
      </c>
      <c r="W1307" s="154">
        <f t="shared" si="389"/>
        <v>20400</v>
      </c>
      <c r="X1307" s="156">
        <f t="shared" si="390"/>
        <v>0</v>
      </c>
    </row>
    <row r="1308" spans="1:24" s="29" customFormat="1" ht="47.25" x14ac:dyDescent="0.25">
      <c r="A1308" s="67">
        <v>25000175</v>
      </c>
      <c r="B1308" s="168" t="s">
        <v>1336</v>
      </c>
      <c r="C1308" s="30" t="s">
        <v>1329</v>
      </c>
      <c r="D1308" s="10">
        <v>19310</v>
      </c>
      <c r="E1308" s="100">
        <v>23172</v>
      </c>
      <c r="F1308" s="100">
        <v>20275</v>
      </c>
      <c r="G1308" s="112">
        <f t="shared" si="406"/>
        <v>24098.880000000001</v>
      </c>
      <c r="H1308" s="113"/>
      <c r="I1308" s="114">
        <f t="shared" si="387"/>
        <v>24330</v>
      </c>
      <c r="J1308" s="115">
        <f t="shared" si="407"/>
        <v>4.9974106680476353</v>
      </c>
      <c r="K1308" s="97">
        <f t="shared" si="414"/>
        <v>20275</v>
      </c>
      <c r="L1308" s="98">
        <f t="shared" si="415"/>
        <v>24330</v>
      </c>
      <c r="M1308" s="5">
        <f t="shared" si="412"/>
        <v>4.9974106680476353</v>
      </c>
      <c r="N1308" s="5">
        <f t="shared" si="413"/>
        <v>20082.400000000001</v>
      </c>
      <c r="S1308" s="164">
        <f t="shared" si="391"/>
        <v>0</v>
      </c>
      <c r="V1308" s="154">
        <v>20275</v>
      </c>
      <c r="W1308" s="154">
        <f t="shared" si="389"/>
        <v>24330</v>
      </c>
      <c r="X1308" s="156">
        <f t="shared" si="390"/>
        <v>0</v>
      </c>
    </row>
    <row r="1309" spans="1:24" s="29" customFormat="1" ht="47.25" x14ac:dyDescent="0.25">
      <c r="A1309" s="67">
        <v>25000176</v>
      </c>
      <c r="B1309" s="168" t="s">
        <v>1337</v>
      </c>
      <c r="C1309" s="30" t="s">
        <v>1329</v>
      </c>
      <c r="D1309" s="10">
        <v>22420</v>
      </c>
      <c r="E1309" s="100">
        <v>26904</v>
      </c>
      <c r="F1309" s="100">
        <v>23540</v>
      </c>
      <c r="G1309" s="112">
        <f t="shared" si="406"/>
        <v>27980.16</v>
      </c>
      <c r="H1309" s="113"/>
      <c r="I1309" s="114">
        <f t="shared" si="387"/>
        <v>28248</v>
      </c>
      <c r="J1309" s="115">
        <f t="shared" si="407"/>
        <v>4.9955396966993675</v>
      </c>
      <c r="K1309" s="97">
        <f t="shared" si="414"/>
        <v>23540</v>
      </c>
      <c r="L1309" s="98">
        <f t="shared" si="415"/>
        <v>28248</v>
      </c>
      <c r="M1309" s="5">
        <f t="shared" si="412"/>
        <v>4.9955396966993675</v>
      </c>
      <c r="N1309" s="5">
        <f t="shared" si="413"/>
        <v>23316.799999999999</v>
      </c>
      <c r="S1309" s="164">
        <f t="shared" si="391"/>
        <v>0</v>
      </c>
      <c r="V1309" s="154">
        <v>23540</v>
      </c>
      <c r="W1309" s="154">
        <f t="shared" si="389"/>
        <v>28248</v>
      </c>
      <c r="X1309" s="156">
        <f t="shared" si="390"/>
        <v>0</v>
      </c>
    </row>
    <row r="1310" spans="1:24" s="29" customFormat="1" ht="47.25" x14ac:dyDescent="0.25">
      <c r="A1310" s="67">
        <v>25000177</v>
      </c>
      <c r="B1310" s="168" t="s">
        <v>1338</v>
      </c>
      <c r="C1310" s="30" t="s">
        <v>1329</v>
      </c>
      <c r="D1310" s="10">
        <v>25530</v>
      </c>
      <c r="E1310" s="100">
        <v>30636</v>
      </c>
      <c r="F1310" s="100">
        <v>26810</v>
      </c>
      <c r="G1310" s="112">
        <f t="shared" si="406"/>
        <v>31861.440000000002</v>
      </c>
      <c r="H1310" s="113"/>
      <c r="I1310" s="114">
        <f t="shared" si="387"/>
        <v>32172</v>
      </c>
      <c r="J1310" s="115">
        <f t="shared" si="407"/>
        <v>5.0137093615354473</v>
      </c>
      <c r="K1310" s="97">
        <f t="shared" si="414"/>
        <v>26810</v>
      </c>
      <c r="L1310" s="98">
        <f t="shared" si="415"/>
        <v>32172</v>
      </c>
      <c r="M1310" s="5">
        <f t="shared" si="412"/>
        <v>5.0137093615354473</v>
      </c>
      <c r="N1310" s="5">
        <f t="shared" si="413"/>
        <v>26551.200000000001</v>
      </c>
      <c r="S1310" s="164">
        <f t="shared" si="391"/>
        <v>0</v>
      </c>
      <c r="V1310" s="154">
        <v>26810</v>
      </c>
      <c r="W1310" s="154">
        <f t="shared" ref="W1310:W1360" si="416">V1310*1.2</f>
        <v>32172</v>
      </c>
      <c r="X1310" s="156">
        <f t="shared" ref="X1310:X1360" si="417">(ROUND(V1310,2)*1.2)-W1310</f>
        <v>0</v>
      </c>
    </row>
    <row r="1311" spans="1:24" s="29" customFormat="1" ht="47.25" x14ac:dyDescent="0.25">
      <c r="A1311" s="67">
        <v>25000178</v>
      </c>
      <c r="B1311" s="168" t="s">
        <v>1339</v>
      </c>
      <c r="C1311" s="30" t="s">
        <v>1329</v>
      </c>
      <c r="D1311" s="10">
        <v>28730</v>
      </c>
      <c r="E1311" s="100">
        <v>34476</v>
      </c>
      <c r="F1311" s="100">
        <v>30170</v>
      </c>
      <c r="G1311" s="112">
        <f t="shared" si="406"/>
        <v>35855.040000000001</v>
      </c>
      <c r="H1311" s="113"/>
      <c r="I1311" s="114">
        <f t="shared" si="387"/>
        <v>36204</v>
      </c>
      <c r="J1311" s="115">
        <f t="shared" si="407"/>
        <v>5.0121823877479841</v>
      </c>
      <c r="K1311" s="97">
        <f t="shared" si="414"/>
        <v>30170</v>
      </c>
      <c r="L1311" s="98">
        <f t="shared" si="415"/>
        <v>36204</v>
      </c>
      <c r="M1311" s="5">
        <f t="shared" si="412"/>
        <v>5.0121823877479841</v>
      </c>
      <c r="N1311" s="5">
        <f t="shared" si="413"/>
        <v>29879.200000000001</v>
      </c>
      <c r="S1311" s="164">
        <f t="shared" si="391"/>
        <v>0</v>
      </c>
      <c r="V1311" s="154">
        <v>30170</v>
      </c>
      <c r="W1311" s="154">
        <f t="shared" si="416"/>
        <v>36204</v>
      </c>
      <c r="X1311" s="156">
        <f t="shared" si="417"/>
        <v>0</v>
      </c>
    </row>
    <row r="1312" spans="1:24" s="29" customFormat="1" ht="47.25" x14ac:dyDescent="0.25">
      <c r="A1312" s="67">
        <v>25000181</v>
      </c>
      <c r="B1312" s="168" t="s">
        <v>1342</v>
      </c>
      <c r="C1312" s="30" t="s">
        <v>1329</v>
      </c>
      <c r="D1312" s="10">
        <v>3470</v>
      </c>
      <c r="E1312" s="100">
        <v>4164</v>
      </c>
      <c r="F1312" s="100">
        <v>3640</v>
      </c>
      <c r="G1312" s="112">
        <f t="shared" si="406"/>
        <v>4330.5600000000004</v>
      </c>
      <c r="H1312" s="113"/>
      <c r="I1312" s="114">
        <f t="shared" si="387"/>
        <v>4368</v>
      </c>
      <c r="J1312" s="115">
        <f t="shared" si="407"/>
        <v>4.8991354466858752</v>
      </c>
      <c r="K1312" s="97">
        <f t="shared" si="414"/>
        <v>3640</v>
      </c>
      <c r="L1312" s="98">
        <f t="shared" si="415"/>
        <v>4368</v>
      </c>
      <c r="M1312" s="5">
        <f t="shared" si="412"/>
        <v>4.8991354466858752</v>
      </c>
      <c r="N1312" s="5">
        <f t="shared" si="413"/>
        <v>3608.8</v>
      </c>
      <c r="S1312" s="164">
        <f t="shared" si="391"/>
        <v>0</v>
      </c>
      <c r="V1312" s="154">
        <v>3640</v>
      </c>
      <c r="W1312" s="154">
        <f t="shared" si="416"/>
        <v>4368</v>
      </c>
      <c r="X1312" s="156">
        <f t="shared" si="417"/>
        <v>0</v>
      </c>
    </row>
    <row r="1313" spans="1:24" x14ac:dyDescent="0.25">
      <c r="A1313" s="251" t="s">
        <v>1056</v>
      </c>
      <c r="B1313" s="252"/>
      <c r="C1313" s="252"/>
      <c r="D1313" s="252"/>
      <c r="E1313" s="252"/>
      <c r="F1313" s="252"/>
      <c r="G1313" s="252"/>
      <c r="H1313" s="252"/>
      <c r="I1313" s="253"/>
      <c r="J1313" s="116"/>
      <c r="K1313" s="97">
        <f t="shared" si="414"/>
        <v>0</v>
      </c>
      <c r="L1313" s="98">
        <f t="shared" si="415"/>
        <v>0</v>
      </c>
      <c r="M1313" s="5" t="e">
        <f t="shared" si="412"/>
        <v>#DIV/0!</v>
      </c>
      <c r="N1313" s="5">
        <f t="shared" si="413"/>
        <v>0</v>
      </c>
      <c r="S1313" s="164">
        <f t="shared" si="391"/>
        <v>0</v>
      </c>
      <c r="V1313" s="154"/>
      <c r="W1313" s="154"/>
      <c r="X1313" s="156"/>
    </row>
    <row r="1314" spans="1:24" s="29" customFormat="1" ht="47.25" x14ac:dyDescent="0.25">
      <c r="A1314" s="70">
        <v>25000020</v>
      </c>
      <c r="B1314" s="165" t="s">
        <v>975</v>
      </c>
      <c r="C1314" s="30" t="s">
        <v>1058</v>
      </c>
      <c r="D1314" s="10">
        <f t="shared" ref="D1314:D1334" si="418">E1314/1.2</f>
        <v>0.27500000000000002</v>
      </c>
      <c r="E1314" s="100">
        <f>VLOOKUP(A1314,[1]Лист1!$A$2:$O$1343,14,0)</f>
        <v>0.33</v>
      </c>
      <c r="F1314" s="100">
        <v>0.3</v>
      </c>
      <c r="G1314" s="112">
        <f t="shared" ref="G1314:G1334" si="419">E1314*$H$11</f>
        <v>0.34320000000000001</v>
      </c>
      <c r="H1314" s="113"/>
      <c r="I1314" s="114">
        <f t="shared" si="387"/>
        <v>0.36</v>
      </c>
      <c r="J1314" s="115">
        <f t="shared" ref="J1314:J1334" si="420">I1314/E1314*100-100</f>
        <v>9.0909090909090793</v>
      </c>
      <c r="K1314" s="97">
        <f t="shared" si="414"/>
        <v>0.3</v>
      </c>
      <c r="L1314" s="98">
        <f t="shared" si="415"/>
        <v>0.36</v>
      </c>
      <c r="M1314" s="5">
        <f t="shared" si="412"/>
        <v>9.0909090909090793</v>
      </c>
      <c r="N1314" s="5">
        <f t="shared" si="413"/>
        <v>0.28600000000000003</v>
      </c>
      <c r="S1314" s="164">
        <f t="shared" si="391"/>
        <v>0</v>
      </c>
      <c r="V1314" s="154">
        <v>0.3</v>
      </c>
      <c r="W1314" s="154">
        <f t="shared" si="416"/>
        <v>0.36</v>
      </c>
      <c r="X1314" s="156">
        <f t="shared" si="417"/>
        <v>0</v>
      </c>
    </row>
    <row r="1315" spans="1:24" s="29" customFormat="1" ht="47.25" x14ac:dyDescent="0.25">
      <c r="A1315" s="70">
        <v>25000162</v>
      </c>
      <c r="B1315" s="165" t="s">
        <v>975</v>
      </c>
      <c r="C1315" s="30" t="s">
        <v>1058</v>
      </c>
      <c r="D1315" s="10">
        <v>0.4</v>
      </c>
      <c r="E1315" s="100">
        <v>0.48</v>
      </c>
      <c r="F1315" s="100">
        <v>0.4</v>
      </c>
      <c r="G1315" s="112">
        <f t="shared" si="419"/>
        <v>0.49919999999999998</v>
      </c>
      <c r="H1315" s="113"/>
      <c r="I1315" s="114">
        <f t="shared" si="387"/>
        <v>0.48</v>
      </c>
      <c r="J1315" s="115">
        <f t="shared" si="420"/>
        <v>0</v>
      </c>
      <c r="K1315" s="97">
        <f t="shared" si="414"/>
        <v>0.4</v>
      </c>
      <c r="L1315" s="98">
        <f t="shared" si="415"/>
        <v>0.48</v>
      </c>
      <c r="M1315" s="5">
        <f t="shared" si="412"/>
        <v>0</v>
      </c>
      <c r="N1315" s="5">
        <f t="shared" si="413"/>
        <v>0.41600000000000004</v>
      </c>
      <c r="S1315" s="164">
        <f t="shared" si="391"/>
        <v>0</v>
      </c>
      <c r="V1315" s="154"/>
      <c r="W1315" s="154">
        <f t="shared" si="416"/>
        <v>0</v>
      </c>
      <c r="X1315" s="156">
        <f t="shared" si="417"/>
        <v>0</v>
      </c>
    </row>
    <row r="1316" spans="1:24" s="29" customFormat="1" ht="31.5" x14ac:dyDescent="0.25">
      <c r="A1316" s="70">
        <v>25000055</v>
      </c>
      <c r="B1316" s="165" t="s">
        <v>912</v>
      </c>
      <c r="C1316" s="30" t="s">
        <v>1058</v>
      </c>
      <c r="D1316" s="10">
        <f t="shared" si="418"/>
        <v>0.44166666666666671</v>
      </c>
      <c r="E1316" s="100">
        <f>VLOOKUP(A1316,[1]Лист1!$A$2:$O$1343,14,0)</f>
        <v>0.53</v>
      </c>
      <c r="F1316" s="100">
        <v>0.45</v>
      </c>
      <c r="G1316" s="112">
        <f t="shared" si="419"/>
        <v>0.55120000000000002</v>
      </c>
      <c r="H1316" s="113"/>
      <c r="I1316" s="114">
        <f t="shared" si="387"/>
        <v>0.54</v>
      </c>
      <c r="J1316" s="115">
        <f t="shared" si="420"/>
        <v>1.8867924528301927</v>
      </c>
      <c r="K1316" s="97">
        <f t="shared" si="414"/>
        <v>0.45</v>
      </c>
      <c r="L1316" s="98">
        <f t="shared" si="415"/>
        <v>0.54</v>
      </c>
      <c r="M1316" s="5">
        <f t="shared" si="412"/>
        <v>1.8867924528301927</v>
      </c>
      <c r="N1316" s="5">
        <f t="shared" si="413"/>
        <v>0.45933333333333337</v>
      </c>
      <c r="S1316" s="164">
        <f t="shared" si="391"/>
        <v>0</v>
      </c>
      <c r="V1316" s="154">
        <v>0.45</v>
      </c>
      <c r="W1316" s="154">
        <f t="shared" si="416"/>
        <v>0.54</v>
      </c>
      <c r="X1316" s="156">
        <f t="shared" si="417"/>
        <v>0</v>
      </c>
    </row>
    <row r="1317" spans="1:24" s="29" customFormat="1" ht="31.5" x14ac:dyDescent="0.25">
      <c r="A1317" s="70">
        <v>25000054</v>
      </c>
      <c r="B1317" s="165" t="s">
        <v>911</v>
      </c>
      <c r="C1317" s="30" t="s">
        <v>1058</v>
      </c>
      <c r="D1317" s="10">
        <f t="shared" si="418"/>
        <v>0.56666666666666676</v>
      </c>
      <c r="E1317" s="100">
        <f>VLOOKUP(A1317,[1]Лист1!$A$2:$O$1343,14,0)</f>
        <v>0.68</v>
      </c>
      <c r="F1317" s="100">
        <v>0.6</v>
      </c>
      <c r="G1317" s="112">
        <f t="shared" si="419"/>
        <v>0.70720000000000005</v>
      </c>
      <c r="H1317" s="113"/>
      <c r="I1317" s="114">
        <f t="shared" si="387"/>
        <v>0.72</v>
      </c>
      <c r="J1317" s="115">
        <f t="shared" si="420"/>
        <v>5.8823529411764497</v>
      </c>
      <c r="K1317" s="97">
        <f t="shared" si="414"/>
        <v>0.6</v>
      </c>
      <c r="L1317" s="98">
        <f t="shared" si="415"/>
        <v>0.72</v>
      </c>
      <c r="M1317" s="5">
        <f t="shared" si="412"/>
        <v>5.8823529411764497</v>
      </c>
      <c r="N1317" s="5">
        <f t="shared" si="413"/>
        <v>0.58933333333333349</v>
      </c>
      <c r="S1317" s="164">
        <f t="shared" si="391"/>
        <v>0</v>
      </c>
      <c r="V1317" s="154">
        <v>0.6</v>
      </c>
      <c r="W1317" s="154">
        <f t="shared" si="416"/>
        <v>0.72</v>
      </c>
      <c r="X1317" s="156">
        <f t="shared" si="417"/>
        <v>0</v>
      </c>
    </row>
    <row r="1318" spans="1:24" s="29" customFormat="1" ht="31.5" x14ac:dyDescent="0.25">
      <c r="A1318" s="70">
        <v>25000060</v>
      </c>
      <c r="B1318" s="165" t="s">
        <v>916</v>
      </c>
      <c r="C1318" s="30" t="s">
        <v>1058</v>
      </c>
      <c r="D1318" s="10">
        <f t="shared" si="418"/>
        <v>0.85000000000000009</v>
      </c>
      <c r="E1318" s="100">
        <f>VLOOKUP(A1318,[1]Лист1!$A$2:$O$1343,14,0)</f>
        <v>1.02</v>
      </c>
      <c r="F1318" s="100">
        <v>0.85</v>
      </c>
      <c r="G1318" s="112">
        <f t="shared" si="419"/>
        <v>1.0608</v>
      </c>
      <c r="H1318" s="113"/>
      <c r="I1318" s="114">
        <f t="shared" si="387"/>
        <v>1.02</v>
      </c>
      <c r="J1318" s="115">
        <f t="shared" si="420"/>
        <v>0</v>
      </c>
      <c r="K1318" s="97">
        <f t="shared" si="414"/>
        <v>0.85</v>
      </c>
      <c r="L1318" s="98">
        <f t="shared" si="415"/>
        <v>1.02</v>
      </c>
      <c r="M1318" s="5">
        <f t="shared" si="412"/>
        <v>0</v>
      </c>
      <c r="N1318" s="5">
        <f t="shared" si="413"/>
        <v>0.88400000000000012</v>
      </c>
      <c r="S1318" s="164">
        <f t="shared" si="391"/>
        <v>0</v>
      </c>
      <c r="V1318" s="154"/>
      <c r="W1318" s="154">
        <f t="shared" si="416"/>
        <v>0</v>
      </c>
      <c r="X1318" s="156">
        <f t="shared" si="417"/>
        <v>0</v>
      </c>
    </row>
    <row r="1319" spans="1:24" s="29" customFormat="1" ht="31.5" x14ac:dyDescent="0.25">
      <c r="A1319" s="70">
        <v>25000053</v>
      </c>
      <c r="B1319" s="165" t="s">
        <v>910</v>
      </c>
      <c r="C1319" s="30" t="s">
        <v>1058</v>
      </c>
      <c r="D1319" s="10">
        <f t="shared" si="418"/>
        <v>1.2750000000000001</v>
      </c>
      <c r="E1319" s="100">
        <f>VLOOKUP(A1319,[1]Лист1!$A$2:$O$1343,14,0)</f>
        <v>1.53</v>
      </c>
      <c r="F1319" s="100">
        <v>1.3</v>
      </c>
      <c r="G1319" s="112">
        <f t="shared" si="419"/>
        <v>1.5912000000000002</v>
      </c>
      <c r="H1319" s="113"/>
      <c r="I1319" s="114">
        <f t="shared" si="387"/>
        <v>1.56</v>
      </c>
      <c r="J1319" s="115">
        <f t="shared" si="420"/>
        <v>1.9607843137254832</v>
      </c>
      <c r="K1319" s="97">
        <f t="shared" si="414"/>
        <v>1.3</v>
      </c>
      <c r="L1319" s="98">
        <f t="shared" si="415"/>
        <v>1.56</v>
      </c>
      <c r="M1319" s="5">
        <f t="shared" si="412"/>
        <v>1.9607843137254832</v>
      </c>
      <c r="N1319" s="5">
        <f t="shared" si="413"/>
        <v>1.3260000000000003</v>
      </c>
      <c r="S1319" s="164">
        <f t="shared" si="391"/>
        <v>0</v>
      </c>
      <c r="V1319" s="154">
        <v>1.3</v>
      </c>
      <c r="W1319" s="154">
        <f t="shared" si="416"/>
        <v>1.56</v>
      </c>
      <c r="X1319" s="156">
        <f t="shared" si="417"/>
        <v>0</v>
      </c>
    </row>
    <row r="1320" spans="1:24" s="29" customFormat="1" ht="34.5" x14ac:dyDescent="0.25">
      <c r="A1320" s="70">
        <v>25000052</v>
      </c>
      <c r="B1320" s="165" t="s">
        <v>909</v>
      </c>
      <c r="C1320" s="30" t="s">
        <v>1058</v>
      </c>
      <c r="D1320" s="10">
        <f t="shared" si="418"/>
        <v>1.9583333333333335</v>
      </c>
      <c r="E1320" s="100">
        <f>VLOOKUP(A1320,[1]Лист1!$A$2:$O$1343,14,0)</f>
        <v>2.35</v>
      </c>
      <c r="F1320" s="100">
        <v>2</v>
      </c>
      <c r="G1320" s="112">
        <f t="shared" si="419"/>
        <v>2.4440000000000004</v>
      </c>
      <c r="H1320" s="113"/>
      <c r="I1320" s="114">
        <f t="shared" si="387"/>
        <v>2.4</v>
      </c>
      <c r="J1320" s="115">
        <f t="shared" si="420"/>
        <v>2.1276595744680833</v>
      </c>
      <c r="K1320" s="97">
        <f t="shared" si="414"/>
        <v>2</v>
      </c>
      <c r="L1320" s="98">
        <f t="shared" si="415"/>
        <v>2.4</v>
      </c>
      <c r="M1320" s="5">
        <f t="shared" si="412"/>
        <v>2.1276595744680833</v>
      </c>
      <c r="N1320" s="5">
        <f t="shared" si="413"/>
        <v>2.0366666666666671</v>
      </c>
      <c r="S1320" s="164">
        <f t="shared" si="391"/>
        <v>0</v>
      </c>
      <c r="V1320" s="154">
        <v>2</v>
      </c>
      <c r="W1320" s="154">
        <f t="shared" si="416"/>
        <v>2.4</v>
      </c>
      <c r="X1320" s="156">
        <f t="shared" si="417"/>
        <v>0</v>
      </c>
    </row>
    <row r="1321" spans="1:24" s="29" customFormat="1" x14ac:dyDescent="0.25">
      <c r="A1321" s="70">
        <v>25000151</v>
      </c>
      <c r="B1321" s="165" t="s">
        <v>1304</v>
      </c>
      <c r="C1321" s="30" t="s">
        <v>1058</v>
      </c>
      <c r="D1321" s="10">
        <f t="shared" si="418"/>
        <v>2.6416666666666666</v>
      </c>
      <c r="E1321" s="100">
        <v>3.17</v>
      </c>
      <c r="F1321" s="100">
        <v>2.65</v>
      </c>
      <c r="G1321" s="112">
        <f t="shared" si="419"/>
        <v>3.2968000000000002</v>
      </c>
      <c r="H1321" s="113"/>
      <c r="I1321" s="114">
        <f t="shared" si="387"/>
        <v>3.1799999999999997</v>
      </c>
      <c r="J1321" s="115">
        <f t="shared" si="420"/>
        <v>0.31545741324920584</v>
      </c>
      <c r="K1321" s="97">
        <f t="shared" si="414"/>
        <v>2.65</v>
      </c>
      <c r="L1321" s="98">
        <f t="shared" si="415"/>
        <v>3.1799999999999997</v>
      </c>
      <c r="M1321" s="5">
        <f t="shared" si="412"/>
        <v>0.31545741324920584</v>
      </c>
      <c r="N1321" s="5">
        <f t="shared" si="413"/>
        <v>2.7473333333333332</v>
      </c>
      <c r="S1321" s="164">
        <f t="shared" si="391"/>
        <v>0</v>
      </c>
      <c r="V1321" s="154">
        <v>2.65</v>
      </c>
      <c r="W1321" s="154">
        <f t="shared" si="416"/>
        <v>3.1799999999999997</v>
      </c>
      <c r="X1321" s="156">
        <f t="shared" si="417"/>
        <v>0</v>
      </c>
    </row>
    <row r="1322" spans="1:24" s="29" customFormat="1" ht="31.5" x14ac:dyDescent="0.25">
      <c r="A1322" s="70">
        <v>25000051</v>
      </c>
      <c r="B1322" s="165" t="s">
        <v>908</v>
      </c>
      <c r="C1322" s="30" t="s">
        <v>1016</v>
      </c>
      <c r="D1322" s="10">
        <f t="shared" si="418"/>
        <v>1445</v>
      </c>
      <c r="E1322" s="100">
        <f>VLOOKUP(A1322,[1]Лист1!$A$2:$O$1343,14,0)</f>
        <v>1734</v>
      </c>
      <c r="F1322" s="100">
        <v>1445</v>
      </c>
      <c r="G1322" s="112">
        <f t="shared" si="419"/>
        <v>1803.3600000000001</v>
      </c>
      <c r="H1322" s="113"/>
      <c r="I1322" s="114">
        <f t="shared" si="387"/>
        <v>1734</v>
      </c>
      <c r="J1322" s="115">
        <f t="shared" si="420"/>
        <v>0</v>
      </c>
      <c r="K1322" s="97">
        <f t="shared" si="414"/>
        <v>1445</v>
      </c>
      <c r="L1322" s="98">
        <f t="shared" si="415"/>
        <v>1734</v>
      </c>
      <c r="M1322" s="5">
        <f t="shared" si="412"/>
        <v>0</v>
      </c>
      <c r="N1322" s="5">
        <f t="shared" si="413"/>
        <v>1502.8</v>
      </c>
      <c r="S1322" s="164">
        <f t="shared" si="391"/>
        <v>0</v>
      </c>
      <c r="V1322" s="154"/>
      <c r="W1322" s="154">
        <f t="shared" si="416"/>
        <v>0</v>
      </c>
      <c r="X1322" s="156">
        <f t="shared" si="417"/>
        <v>0</v>
      </c>
    </row>
    <row r="1323" spans="1:24" s="29" customFormat="1" ht="31.5" x14ac:dyDescent="0.25">
      <c r="A1323" s="70">
        <v>25000046</v>
      </c>
      <c r="B1323" s="165" t="s">
        <v>903</v>
      </c>
      <c r="C1323" s="30" t="s">
        <v>1058</v>
      </c>
      <c r="D1323" s="10">
        <f t="shared" si="418"/>
        <v>0.44166666666666671</v>
      </c>
      <c r="E1323" s="100">
        <f>VLOOKUP(A1323,[1]Лист1!$A$2:$O$1343,14,0)</f>
        <v>0.53</v>
      </c>
      <c r="F1323" s="100">
        <v>0.45</v>
      </c>
      <c r="G1323" s="112">
        <f t="shared" si="419"/>
        <v>0.55120000000000002</v>
      </c>
      <c r="H1323" s="113"/>
      <c r="I1323" s="114">
        <f t="shared" si="387"/>
        <v>0.54</v>
      </c>
      <c r="J1323" s="115">
        <f t="shared" si="420"/>
        <v>1.8867924528301927</v>
      </c>
      <c r="K1323" s="97">
        <f t="shared" si="414"/>
        <v>0.45</v>
      </c>
      <c r="L1323" s="98">
        <f t="shared" si="415"/>
        <v>0.54</v>
      </c>
      <c r="M1323" s="5">
        <f t="shared" si="412"/>
        <v>1.8867924528301927</v>
      </c>
      <c r="N1323" s="5">
        <f t="shared" si="413"/>
        <v>0.45933333333333337</v>
      </c>
      <c r="S1323" s="164">
        <f t="shared" si="391"/>
        <v>0</v>
      </c>
      <c r="V1323" s="154">
        <v>0.45</v>
      </c>
      <c r="W1323" s="154">
        <f t="shared" si="416"/>
        <v>0.54</v>
      </c>
      <c r="X1323" s="156">
        <f t="shared" si="417"/>
        <v>0</v>
      </c>
    </row>
    <row r="1324" spans="1:24" s="29" customFormat="1" ht="31.5" x14ac:dyDescent="0.25">
      <c r="A1324" s="70">
        <v>25000045</v>
      </c>
      <c r="B1324" s="165" t="s">
        <v>902</v>
      </c>
      <c r="C1324" s="30" t="s">
        <v>1058</v>
      </c>
      <c r="D1324" s="10">
        <f t="shared" si="418"/>
        <v>0.56666666666666676</v>
      </c>
      <c r="E1324" s="100">
        <f>VLOOKUP(A1324,[1]Лист1!$A$2:$O$1343,14,0)</f>
        <v>0.68</v>
      </c>
      <c r="F1324" s="100">
        <v>0.6</v>
      </c>
      <c r="G1324" s="112">
        <f t="shared" si="419"/>
        <v>0.70720000000000005</v>
      </c>
      <c r="H1324" s="113"/>
      <c r="I1324" s="114">
        <f t="shared" si="387"/>
        <v>0.72</v>
      </c>
      <c r="J1324" s="115">
        <f t="shared" si="420"/>
        <v>5.8823529411764497</v>
      </c>
      <c r="K1324" s="97">
        <f t="shared" si="414"/>
        <v>0.6</v>
      </c>
      <c r="L1324" s="98">
        <f t="shared" si="415"/>
        <v>0.72</v>
      </c>
      <c r="M1324" s="5">
        <f t="shared" si="412"/>
        <v>5.8823529411764497</v>
      </c>
      <c r="N1324" s="5">
        <f t="shared" si="413"/>
        <v>0.58933333333333349</v>
      </c>
      <c r="S1324" s="164">
        <f t="shared" si="391"/>
        <v>0</v>
      </c>
      <c r="V1324" s="154">
        <v>0.6</v>
      </c>
      <c r="W1324" s="154">
        <f t="shared" si="416"/>
        <v>0.72</v>
      </c>
      <c r="X1324" s="156">
        <f t="shared" si="417"/>
        <v>0</v>
      </c>
    </row>
    <row r="1325" spans="1:24" s="29" customFormat="1" ht="31.5" x14ac:dyDescent="0.25">
      <c r="A1325" s="70">
        <v>25000058</v>
      </c>
      <c r="B1325" s="165" t="s">
        <v>914</v>
      </c>
      <c r="C1325" s="30" t="s">
        <v>1058</v>
      </c>
      <c r="D1325" s="10">
        <f t="shared" si="418"/>
        <v>0.85000000000000009</v>
      </c>
      <c r="E1325" s="100">
        <f>VLOOKUP(A1325,[1]Лист1!$A$2:$O$1343,14,0)</f>
        <v>1.02</v>
      </c>
      <c r="F1325" s="100">
        <v>0.85</v>
      </c>
      <c r="G1325" s="112">
        <f t="shared" si="419"/>
        <v>1.0608</v>
      </c>
      <c r="H1325" s="113"/>
      <c r="I1325" s="114">
        <f t="shared" si="387"/>
        <v>1.02</v>
      </c>
      <c r="J1325" s="115">
        <f t="shared" si="420"/>
        <v>0</v>
      </c>
      <c r="K1325" s="97">
        <f t="shared" si="414"/>
        <v>0.85</v>
      </c>
      <c r="L1325" s="98">
        <f t="shared" si="415"/>
        <v>1.02</v>
      </c>
      <c r="M1325" s="5">
        <f t="shared" si="412"/>
        <v>0</v>
      </c>
      <c r="N1325" s="5">
        <f t="shared" si="413"/>
        <v>0.88400000000000012</v>
      </c>
      <c r="S1325" s="164">
        <f t="shared" si="391"/>
        <v>0</v>
      </c>
      <c r="V1325" s="154"/>
      <c r="W1325" s="154">
        <f t="shared" si="416"/>
        <v>0</v>
      </c>
      <c r="X1325" s="156">
        <f t="shared" si="417"/>
        <v>0</v>
      </c>
    </row>
    <row r="1326" spans="1:24" s="29" customFormat="1" ht="31.5" x14ac:dyDescent="0.25">
      <c r="A1326" s="70">
        <v>25000044</v>
      </c>
      <c r="B1326" s="165" t="s">
        <v>901</v>
      </c>
      <c r="C1326" s="30" t="s">
        <v>1058</v>
      </c>
      <c r="D1326" s="10">
        <f t="shared" si="418"/>
        <v>1.2750000000000001</v>
      </c>
      <c r="E1326" s="100">
        <f>VLOOKUP(A1326,[1]Лист1!$A$2:$O$1343,14,0)</f>
        <v>1.53</v>
      </c>
      <c r="F1326" s="100">
        <v>1.3</v>
      </c>
      <c r="G1326" s="112">
        <f t="shared" si="419"/>
        <v>1.5912000000000002</v>
      </c>
      <c r="H1326" s="113"/>
      <c r="I1326" s="114">
        <f t="shared" si="387"/>
        <v>1.56</v>
      </c>
      <c r="J1326" s="115">
        <f t="shared" si="420"/>
        <v>1.9607843137254832</v>
      </c>
      <c r="K1326" s="97">
        <f t="shared" si="414"/>
        <v>1.3</v>
      </c>
      <c r="L1326" s="98">
        <f t="shared" si="415"/>
        <v>1.56</v>
      </c>
      <c r="M1326" s="5">
        <f t="shared" si="412"/>
        <v>1.9607843137254832</v>
      </c>
      <c r="N1326" s="5">
        <f t="shared" si="413"/>
        <v>1.3260000000000003</v>
      </c>
      <c r="S1326" s="164">
        <f t="shared" ref="S1326:S1391" si="421">(ROUND(F1326,2)*1.2)-ROUND(I1326,2)</f>
        <v>0</v>
      </c>
      <c r="V1326" s="154">
        <v>1.3</v>
      </c>
      <c r="W1326" s="154">
        <f t="shared" si="416"/>
        <v>1.56</v>
      </c>
      <c r="X1326" s="156">
        <f t="shared" si="417"/>
        <v>0</v>
      </c>
    </row>
    <row r="1327" spans="1:24" s="29" customFormat="1" ht="34.5" x14ac:dyDescent="0.25">
      <c r="A1327" s="70">
        <v>25000043</v>
      </c>
      <c r="B1327" s="165" t="s">
        <v>900</v>
      </c>
      <c r="C1327" s="30" t="s">
        <v>1058</v>
      </c>
      <c r="D1327" s="10">
        <f t="shared" si="418"/>
        <v>1.7833333333333334</v>
      </c>
      <c r="E1327" s="100">
        <f>VLOOKUP(A1327,[1]Лист1!$A$2:$O$1343,14,0)</f>
        <v>2.14</v>
      </c>
      <c r="F1327" s="100">
        <v>1.8</v>
      </c>
      <c r="G1327" s="112">
        <f t="shared" si="419"/>
        <v>2.2256</v>
      </c>
      <c r="H1327" s="113"/>
      <c r="I1327" s="114">
        <f t="shared" si="387"/>
        <v>2.16</v>
      </c>
      <c r="J1327" s="115">
        <f t="shared" si="420"/>
        <v>0.93457943925234588</v>
      </c>
      <c r="K1327" s="97">
        <f t="shared" si="414"/>
        <v>1.8</v>
      </c>
      <c r="L1327" s="98">
        <f t="shared" si="415"/>
        <v>2.16</v>
      </c>
      <c r="M1327" s="5">
        <f t="shared" si="412"/>
        <v>0.93457943925234588</v>
      </c>
      <c r="N1327" s="5">
        <f t="shared" si="413"/>
        <v>1.8546666666666669</v>
      </c>
      <c r="S1327" s="164">
        <f t="shared" si="421"/>
        <v>0</v>
      </c>
      <c r="T1327" s="155"/>
      <c r="V1327" s="154">
        <v>1.8</v>
      </c>
      <c r="W1327" s="154">
        <f t="shared" si="416"/>
        <v>2.16</v>
      </c>
      <c r="X1327" s="156">
        <f t="shared" si="417"/>
        <v>0</v>
      </c>
    </row>
    <row r="1328" spans="1:24" s="29" customFormat="1" ht="31.5" x14ac:dyDescent="0.25">
      <c r="A1328" s="67">
        <v>25000042</v>
      </c>
      <c r="B1328" s="165" t="s">
        <v>899</v>
      </c>
      <c r="C1328" s="30" t="s">
        <v>1016</v>
      </c>
      <c r="D1328" s="10">
        <f t="shared" si="418"/>
        <v>1121.6666666666667</v>
      </c>
      <c r="E1328" s="100">
        <f>VLOOKUP(A1328,[1]Лист1!$A$2:$O$1343,14,0)</f>
        <v>1346</v>
      </c>
      <c r="F1328" s="100">
        <v>1125</v>
      </c>
      <c r="G1328" s="112">
        <f t="shared" si="419"/>
        <v>1399.8400000000001</v>
      </c>
      <c r="H1328" s="113"/>
      <c r="I1328" s="114">
        <f t="shared" si="387"/>
        <v>1350</v>
      </c>
      <c r="J1328" s="115">
        <f t="shared" si="420"/>
        <v>0.29717682020802272</v>
      </c>
      <c r="K1328" s="97">
        <f t="shared" si="414"/>
        <v>1125</v>
      </c>
      <c r="L1328" s="98">
        <f t="shared" si="415"/>
        <v>1350</v>
      </c>
      <c r="M1328" s="5">
        <f t="shared" si="412"/>
        <v>0.29717682020802272</v>
      </c>
      <c r="N1328" s="5">
        <f t="shared" si="413"/>
        <v>1166.5333333333335</v>
      </c>
      <c r="S1328" s="164">
        <f t="shared" si="421"/>
        <v>0</v>
      </c>
      <c r="V1328" s="154">
        <v>1125</v>
      </c>
      <c r="W1328" s="154">
        <f t="shared" si="416"/>
        <v>1350</v>
      </c>
      <c r="X1328" s="156">
        <f t="shared" si="417"/>
        <v>0</v>
      </c>
    </row>
    <row r="1329" spans="1:24" s="29" customFormat="1" ht="31.5" x14ac:dyDescent="0.25">
      <c r="A1329" s="70">
        <v>25000050</v>
      </c>
      <c r="B1329" s="165" t="s">
        <v>907</v>
      </c>
      <c r="C1329" s="30" t="s">
        <v>1058</v>
      </c>
      <c r="D1329" s="10">
        <f t="shared" si="418"/>
        <v>0.5083333333333333</v>
      </c>
      <c r="E1329" s="100">
        <f>VLOOKUP(A1329,[1]Лист1!$A$2:$O$1343,14,0)</f>
        <v>0.61</v>
      </c>
      <c r="F1329" s="100">
        <v>0.55000000000000004</v>
      </c>
      <c r="G1329" s="112">
        <f t="shared" si="419"/>
        <v>0.63439999999999996</v>
      </c>
      <c r="H1329" s="113"/>
      <c r="I1329" s="114">
        <f t="shared" si="387"/>
        <v>0.66</v>
      </c>
      <c r="J1329" s="115">
        <f t="shared" si="420"/>
        <v>8.1967213114754145</v>
      </c>
      <c r="K1329" s="97">
        <f t="shared" si="414"/>
        <v>0.55000000000000004</v>
      </c>
      <c r="L1329" s="98">
        <f t="shared" si="415"/>
        <v>0.66</v>
      </c>
      <c r="M1329" s="5">
        <f t="shared" si="412"/>
        <v>8.1967213114754145</v>
      </c>
      <c r="N1329" s="5">
        <f t="shared" si="413"/>
        <v>0.52866666666666662</v>
      </c>
      <c r="S1329" s="164">
        <f t="shared" si="421"/>
        <v>0</v>
      </c>
      <c r="V1329" s="154">
        <v>0.55000000000000004</v>
      </c>
      <c r="W1329" s="154">
        <f t="shared" si="416"/>
        <v>0.66</v>
      </c>
      <c r="X1329" s="156">
        <f t="shared" si="417"/>
        <v>0</v>
      </c>
    </row>
    <row r="1330" spans="1:24" s="29" customFormat="1" ht="31.5" x14ac:dyDescent="0.25">
      <c r="A1330" s="70">
        <v>25000059</v>
      </c>
      <c r="B1330" s="165" t="s">
        <v>915</v>
      </c>
      <c r="C1330" s="30" t="s">
        <v>1058</v>
      </c>
      <c r="D1330" s="10">
        <f t="shared" si="418"/>
        <v>0.85000000000000009</v>
      </c>
      <c r="E1330" s="100">
        <f>VLOOKUP(A1330,[1]Лист1!$A$2:$O$1343,14,0)</f>
        <v>1.02</v>
      </c>
      <c r="F1330" s="100">
        <v>0.85</v>
      </c>
      <c r="G1330" s="112">
        <f t="shared" si="419"/>
        <v>1.0608</v>
      </c>
      <c r="H1330" s="113"/>
      <c r="I1330" s="114">
        <f t="shared" si="387"/>
        <v>1.02</v>
      </c>
      <c r="J1330" s="115">
        <f t="shared" si="420"/>
        <v>0</v>
      </c>
      <c r="K1330" s="97">
        <f t="shared" si="414"/>
        <v>0.85</v>
      </c>
      <c r="L1330" s="98">
        <f t="shared" si="415"/>
        <v>1.02</v>
      </c>
      <c r="M1330" s="5">
        <f t="shared" si="412"/>
        <v>0</v>
      </c>
      <c r="N1330" s="5">
        <f t="shared" si="413"/>
        <v>0.88400000000000012</v>
      </c>
      <c r="S1330" s="164">
        <f t="shared" si="421"/>
        <v>0</v>
      </c>
      <c r="V1330" s="154"/>
      <c r="W1330" s="154">
        <f t="shared" si="416"/>
        <v>0</v>
      </c>
      <c r="X1330" s="156">
        <f t="shared" si="417"/>
        <v>0</v>
      </c>
    </row>
    <row r="1331" spans="1:24" s="29" customFormat="1" ht="31.5" x14ac:dyDescent="0.25">
      <c r="A1331" s="70">
        <v>25000049</v>
      </c>
      <c r="B1331" s="165" t="s">
        <v>906</v>
      </c>
      <c r="C1331" s="30" t="s">
        <v>1058</v>
      </c>
      <c r="D1331" s="10">
        <f t="shared" si="418"/>
        <v>1.2750000000000001</v>
      </c>
      <c r="E1331" s="100">
        <f>VLOOKUP(A1331,[1]Лист1!$A$2:$O$1343,14,0)</f>
        <v>1.53</v>
      </c>
      <c r="F1331" s="100">
        <v>1.3</v>
      </c>
      <c r="G1331" s="112">
        <f t="shared" si="419"/>
        <v>1.5912000000000002</v>
      </c>
      <c r="H1331" s="113"/>
      <c r="I1331" s="114">
        <f t="shared" si="387"/>
        <v>1.56</v>
      </c>
      <c r="J1331" s="115">
        <f t="shared" si="420"/>
        <v>1.9607843137254832</v>
      </c>
      <c r="K1331" s="97">
        <f t="shared" si="414"/>
        <v>1.3</v>
      </c>
      <c r="L1331" s="98">
        <f t="shared" si="415"/>
        <v>1.56</v>
      </c>
      <c r="M1331" s="5">
        <f t="shared" ref="M1331:M1362" si="422">L1331/E1331*100-100</f>
        <v>1.9607843137254832</v>
      </c>
      <c r="N1331" s="5">
        <f t="shared" ref="N1331:N1362" si="423">D1331*1.04</f>
        <v>1.3260000000000003</v>
      </c>
      <c r="S1331" s="164">
        <f t="shared" si="421"/>
        <v>0</v>
      </c>
      <c r="V1331" s="154">
        <v>1.3</v>
      </c>
      <c r="W1331" s="154">
        <f t="shared" si="416"/>
        <v>1.56</v>
      </c>
      <c r="X1331" s="156">
        <f t="shared" si="417"/>
        <v>0</v>
      </c>
    </row>
    <row r="1332" spans="1:24" s="29" customFormat="1" ht="34.5" x14ac:dyDescent="0.25">
      <c r="A1332" s="70">
        <v>25000048</v>
      </c>
      <c r="B1332" s="165" t="s">
        <v>905</v>
      </c>
      <c r="C1332" s="30" t="s">
        <v>1058</v>
      </c>
      <c r="D1332" s="10">
        <f t="shared" si="418"/>
        <v>1.7833333333333334</v>
      </c>
      <c r="E1332" s="100">
        <f>VLOOKUP(A1332,[1]Лист1!$A$2:$O$1343,14,0)</f>
        <v>2.14</v>
      </c>
      <c r="F1332" s="100">
        <v>1.8</v>
      </c>
      <c r="G1332" s="112">
        <f t="shared" si="419"/>
        <v>2.2256</v>
      </c>
      <c r="H1332" s="113"/>
      <c r="I1332" s="114">
        <f t="shared" si="387"/>
        <v>2.16</v>
      </c>
      <c r="J1332" s="115">
        <f t="shared" si="420"/>
        <v>0.93457943925234588</v>
      </c>
      <c r="K1332" s="97">
        <f t="shared" si="414"/>
        <v>1.8</v>
      </c>
      <c r="L1332" s="98">
        <f t="shared" si="415"/>
        <v>2.16</v>
      </c>
      <c r="M1332" s="5">
        <f t="shared" si="422"/>
        <v>0.93457943925234588</v>
      </c>
      <c r="N1332" s="5">
        <f t="shared" si="423"/>
        <v>1.8546666666666669</v>
      </c>
      <c r="S1332" s="164">
        <f t="shared" si="421"/>
        <v>0</v>
      </c>
      <c r="V1332" s="154">
        <v>1.8</v>
      </c>
      <c r="W1332" s="154">
        <f t="shared" si="416"/>
        <v>2.16</v>
      </c>
      <c r="X1332" s="156">
        <f t="shared" si="417"/>
        <v>0</v>
      </c>
    </row>
    <row r="1333" spans="1:24" s="29" customFormat="1" ht="31.5" x14ac:dyDescent="0.25">
      <c r="A1333" s="70">
        <v>25000047</v>
      </c>
      <c r="B1333" s="165" t="s">
        <v>904</v>
      </c>
      <c r="C1333" s="30" t="s">
        <v>1016</v>
      </c>
      <c r="D1333" s="10">
        <f t="shared" si="418"/>
        <v>1113.3333333333335</v>
      </c>
      <c r="E1333" s="100">
        <f>VLOOKUP(A1333,[1]Лист1!$A$2:$O$1343,14,0)</f>
        <v>1336</v>
      </c>
      <c r="F1333" s="100">
        <v>1115</v>
      </c>
      <c r="G1333" s="112">
        <f t="shared" si="419"/>
        <v>1389.44</v>
      </c>
      <c r="H1333" s="113"/>
      <c r="I1333" s="114">
        <f t="shared" si="387"/>
        <v>1338</v>
      </c>
      <c r="J1333" s="115">
        <f t="shared" si="420"/>
        <v>0.14970059880239717</v>
      </c>
      <c r="K1333" s="97">
        <f t="shared" si="414"/>
        <v>1115</v>
      </c>
      <c r="L1333" s="98">
        <f t="shared" si="415"/>
        <v>1338</v>
      </c>
      <c r="M1333" s="5">
        <f t="shared" si="422"/>
        <v>0.14970059880239717</v>
      </c>
      <c r="N1333" s="5">
        <f t="shared" si="423"/>
        <v>1157.8666666666668</v>
      </c>
      <c r="S1333" s="164">
        <f t="shared" si="421"/>
        <v>0</v>
      </c>
      <c r="V1333" s="154">
        <v>1115</v>
      </c>
      <c r="W1333" s="154">
        <f t="shared" si="416"/>
        <v>1338</v>
      </c>
      <c r="X1333" s="156">
        <f t="shared" si="417"/>
        <v>0</v>
      </c>
    </row>
    <row r="1334" spans="1:24" s="29" customFormat="1" ht="31.5" x14ac:dyDescent="0.25">
      <c r="A1334" s="70">
        <v>25000056</v>
      </c>
      <c r="B1334" s="165" t="s">
        <v>1099</v>
      </c>
      <c r="C1334" s="30" t="s">
        <v>1060</v>
      </c>
      <c r="D1334" s="10">
        <f t="shared" si="418"/>
        <v>20.400000000000002</v>
      </c>
      <c r="E1334" s="100">
        <f>VLOOKUP(A1334,[1]Лист1!$A$2:$O$1343,14,0)</f>
        <v>24.48</v>
      </c>
      <c r="F1334" s="100">
        <v>20.399999999999999</v>
      </c>
      <c r="G1334" s="112">
        <f t="shared" si="419"/>
        <v>25.459200000000003</v>
      </c>
      <c r="H1334" s="113"/>
      <c r="I1334" s="114">
        <f t="shared" si="387"/>
        <v>24.479999999999997</v>
      </c>
      <c r="J1334" s="115">
        <f t="shared" si="420"/>
        <v>0</v>
      </c>
      <c r="K1334" s="97">
        <f t="shared" si="414"/>
        <v>20.399999999999999</v>
      </c>
      <c r="L1334" s="98">
        <f t="shared" si="415"/>
        <v>24.479999999999997</v>
      </c>
      <c r="M1334" s="5">
        <f t="shared" si="422"/>
        <v>0</v>
      </c>
      <c r="N1334" s="5">
        <f t="shared" si="423"/>
        <v>21.216000000000005</v>
      </c>
      <c r="S1334" s="164">
        <f t="shared" si="421"/>
        <v>0</v>
      </c>
      <c r="V1334" s="154"/>
      <c r="W1334" s="154">
        <f t="shared" si="416"/>
        <v>0</v>
      </c>
      <c r="X1334" s="156">
        <f t="shared" si="417"/>
        <v>0</v>
      </c>
    </row>
    <row r="1335" spans="1:24" x14ac:dyDescent="0.25">
      <c r="A1335" s="251" t="s">
        <v>1057</v>
      </c>
      <c r="B1335" s="252"/>
      <c r="C1335" s="252"/>
      <c r="D1335" s="252"/>
      <c r="E1335" s="252"/>
      <c r="F1335" s="252"/>
      <c r="G1335" s="252"/>
      <c r="H1335" s="252"/>
      <c r="I1335" s="253"/>
      <c r="J1335" s="116"/>
      <c r="K1335" s="97">
        <f t="shared" si="414"/>
        <v>0</v>
      </c>
      <c r="L1335" s="98">
        <f t="shared" si="415"/>
        <v>0</v>
      </c>
      <c r="M1335" s="5" t="e">
        <f t="shared" si="422"/>
        <v>#DIV/0!</v>
      </c>
      <c r="N1335" s="5">
        <f t="shared" si="423"/>
        <v>0</v>
      </c>
      <c r="S1335" s="164">
        <f t="shared" si="421"/>
        <v>0</v>
      </c>
      <c r="V1335" s="154"/>
      <c r="W1335" s="154">
        <f t="shared" si="416"/>
        <v>0</v>
      </c>
      <c r="X1335" s="156">
        <f t="shared" si="417"/>
        <v>0</v>
      </c>
    </row>
    <row r="1336" spans="1:24" s="29" customFormat="1" ht="31.5" x14ac:dyDescent="0.25">
      <c r="A1336" s="70">
        <v>25000075</v>
      </c>
      <c r="B1336" s="27" t="s">
        <v>930</v>
      </c>
      <c r="C1336" s="30" t="s">
        <v>1016</v>
      </c>
      <c r="D1336" s="10">
        <f t="shared" ref="D1336:D1341" si="424">E1336/1.2</f>
        <v>531.66666666666674</v>
      </c>
      <c r="E1336" s="100">
        <f>VLOOKUP(A1336,[1]Лист1!$A$2:$O$1343,14,0)</f>
        <v>638</v>
      </c>
      <c r="F1336" s="100">
        <v>535</v>
      </c>
      <c r="G1336" s="112">
        <f t="shared" ref="G1336:G1341" si="425">E1336*$H$11</f>
        <v>663.52</v>
      </c>
      <c r="H1336" s="113"/>
      <c r="I1336" s="114">
        <f t="shared" si="387"/>
        <v>642</v>
      </c>
      <c r="J1336" s="115">
        <f t="shared" ref="J1336:J1341" si="426">I1336/E1336*100-100</f>
        <v>0.62695924764891231</v>
      </c>
      <c r="K1336" s="97">
        <f t="shared" si="414"/>
        <v>535</v>
      </c>
      <c r="L1336" s="98">
        <f t="shared" si="415"/>
        <v>642</v>
      </c>
      <c r="M1336" s="5">
        <f t="shared" si="422"/>
        <v>0.62695924764891231</v>
      </c>
      <c r="N1336" s="5">
        <f t="shared" si="423"/>
        <v>552.93333333333339</v>
      </c>
      <c r="S1336" s="164">
        <f t="shared" si="421"/>
        <v>0</v>
      </c>
      <c r="V1336" s="154">
        <v>535</v>
      </c>
      <c r="W1336" s="154">
        <f t="shared" si="416"/>
        <v>642</v>
      </c>
      <c r="X1336" s="156">
        <f t="shared" si="417"/>
        <v>0</v>
      </c>
    </row>
    <row r="1337" spans="1:24" s="29" customFormat="1" ht="47.25" x14ac:dyDescent="0.25">
      <c r="A1337" s="70">
        <v>25000076</v>
      </c>
      <c r="B1337" s="27" t="s">
        <v>931</v>
      </c>
      <c r="C1337" s="30" t="s">
        <v>1016</v>
      </c>
      <c r="D1337" s="10">
        <f t="shared" si="424"/>
        <v>885</v>
      </c>
      <c r="E1337" s="100">
        <f>VLOOKUP(A1337,[1]Лист1!$A$2:$O$1343,14,0)</f>
        <v>1062</v>
      </c>
      <c r="F1337" s="100">
        <v>885</v>
      </c>
      <c r="G1337" s="112">
        <f t="shared" si="425"/>
        <v>1104.48</v>
      </c>
      <c r="H1337" s="113"/>
      <c r="I1337" s="114">
        <f t="shared" si="387"/>
        <v>1062</v>
      </c>
      <c r="J1337" s="115">
        <f t="shared" si="426"/>
        <v>0</v>
      </c>
      <c r="K1337" s="97">
        <f t="shared" si="414"/>
        <v>885</v>
      </c>
      <c r="L1337" s="98">
        <f t="shared" si="415"/>
        <v>1062</v>
      </c>
      <c r="M1337" s="5">
        <f t="shared" si="422"/>
        <v>0</v>
      </c>
      <c r="N1337" s="5">
        <f t="shared" si="423"/>
        <v>920.4</v>
      </c>
      <c r="S1337" s="164">
        <f t="shared" si="421"/>
        <v>0</v>
      </c>
      <c r="V1337" s="154"/>
      <c r="W1337" s="154">
        <f t="shared" si="416"/>
        <v>0</v>
      </c>
      <c r="X1337" s="156">
        <f t="shared" si="417"/>
        <v>0</v>
      </c>
    </row>
    <row r="1338" spans="1:24" s="29" customFormat="1" ht="31.5" x14ac:dyDescent="0.25">
      <c r="A1338" s="70">
        <v>25000077</v>
      </c>
      <c r="B1338" s="27" t="s">
        <v>932</v>
      </c>
      <c r="C1338" s="30" t="s">
        <v>1016</v>
      </c>
      <c r="D1338" s="10">
        <f t="shared" si="424"/>
        <v>1415</v>
      </c>
      <c r="E1338" s="100">
        <f>VLOOKUP(A1338,[1]Лист1!$A$2:$O$1343,14,0)</f>
        <v>1698</v>
      </c>
      <c r="F1338" s="100">
        <v>1415</v>
      </c>
      <c r="G1338" s="112">
        <f t="shared" si="425"/>
        <v>1765.92</v>
      </c>
      <c r="H1338" s="113"/>
      <c r="I1338" s="114">
        <f t="shared" si="387"/>
        <v>1698</v>
      </c>
      <c r="J1338" s="115">
        <f t="shared" si="426"/>
        <v>0</v>
      </c>
      <c r="K1338" s="97">
        <f t="shared" si="414"/>
        <v>1415</v>
      </c>
      <c r="L1338" s="98">
        <f t="shared" si="415"/>
        <v>1698</v>
      </c>
      <c r="M1338" s="5">
        <f t="shared" si="422"/>
        <v>0</v>
      </c>
      <c r="N1338" s="5">
        <f t="shared" si="423"/>
        <v>1471.6000000000001</v>
      </c>
      <c r="S1338" s="164">
        <f t="shared" si="421"/>
        <v>0</v>
      </c>
      <c r="V1338" s="154"/>
      <c r="W1338" s="154">
        <f t="shared" si="416"/>
        <v>0</v>
      </c>
      <c r="X1338" s="156">
        <f t="shared" si="417"/>
        <v>0</v>
      </c>
    </row>
    <row r="1339" spans="1:24" s="29" customFormat="1" ht="47.25" x14ac:dyDescent="0.25">
      <c r="A1339" s="70">
        <v>25000078</v>
      </c>
      <c r="B1339" s="27" t="s">
        <v>933</v>
      </c>
      <c r="C1339" s="30" t="s">
        <v>1016</v>
      </c>
      <c r="D1339" s="10">
        <f t="shared" si="424"/>
        <v>531.66666666666674</v>
      </c>
      <c r="E1339" s="100">
        <f>VLOOKUP(A1339,[1]Лист1!$A$2:$O$1343,14,0)</f>
        <v>638</v>
      </c>
      <c r="F1339" s="100">
        <v>535</v>
      </c>
      <c r="G1339" s="112">
        <f t="shared" si="425"/>
        <v>663.52</v>
      </c>
      <c r="H1339" s="113"/>
      <c r="I1339" s="114">
        <f t="shared" si="387"/>
        <v>642</v>
      </c>
      <c r="J1339" s="115">
        <f t="shared" si="426"/>
        <v>0.62695924764891231</v>
      </c>
      <c r="K1339" s="97">
        <f t="shared" si="414"/>
        <v>535</v>
      </c>
      <c r="L1339" s="98">
        <f t="shared" si="415"/>
        <v>642</v>
      </c>
      <c r="M1339" s="5">
        <f t="shared" si="422"/>
        <v>0.62695924764891231</v>
      </c>
      <c r="N1339" s="5">
        <f t="shared" si="423"/>
        <v>552.93333333333339</v>
      </c>
      <c r="S1339" s="164">
        <f t="shared" si="421"/>
        <v>0</v>
      </c>
      <c r="V1339" s="154">
        <v>535</v>
      </c>
      <c r="W1339" s="154">
        <f t="shared" si="416"/>
        <v>642</v>
      </c>
      <c r="X1339" s="156">
        <f t="shared" si="417"/>
        <v>0</v>
      </c>
    </row>
    <row r="1340" spans="1:24" s="29" customFormat="1" ht="47.25" x14ac:dyDescent="0.25">
      <c r="A1340" s="70">
        <v>25000079</v>
      </c>
      <c r="B1340" s="27" t="s">
        <v>934</v>
      </c>
      <c r="C1340" s="30" t="s">
        <v>1016</v>
      </c>
      <c r="D1340" s="10">
        <f t="shared" si="424"/>
        <v>885</v>
      </c>
      <c r="E1340" s="100">
        <f>VLOOKUP(A1340,[1]Лист1!$A$2:$O$1343,14,0)</f>
        <v>1062</v>
      </c>
      <c r="F1340" s="100">
        <v>885</v>
      </c>
      <c r="G1340" s="112">
        <f t="shared" si="425"/>
        <v>1104.48</v>
      </c>
      <c r="H1340" s="113"/>
      <c r="I1340" s="114">
        <f t="shared" si="387"/>
        <v>1062</v>
      </c>
      <c r="J1340" s="115">
        <f t="shared" si="426"/>
        <v>0</v>
      </c>
      <c r="K1340" s="97">
        <f t="shared" si="414"/>
        <v>885</v>
      </c>
      <c r="L1340" s="98">
        <f t="shared" si="415"/>
        <v>1062</v>
      </c>
      <c r="M1340" s="5">
        <f t="shared" si="422"/>
        <v>0</v>
      </c>
      <c r="N1340" s="5">
        <f t="shared" si="423"/>
        <v>920.4</v>
      </c>
      <c r="S1340" s="164">
        <f t="shared" si="421"/>
        <v>0</v>
      </c>
      <c r="V1340" s="154"/>
      <c r="W1340" s="154">
        <f t="shared" si="416"/>
        <v>0</v>
      </c>
      <c r="X1340" s="156">
        <f t="shared" si="417"/>
        <v>0</v>
      </c>
    </row>
    <row r="1341" spans="1:24" s="29" customFormat="1" ht="47.25" x14ac:dyDescent="0.25">
      <c r="A1341" s="70">
        <v>25000080</v>
      </c>
      <c r="B1341" s="27" t="s">
        <v>935</v>
      </c>
      <c r="C1341" s="30" t="s">
        <v>1016</v>
      </c>
      <c r="D1341" s="10">
        <f t="shared" si="424"/>
        <v>1415</v>
      </c>
      <c r="E1341" s="100">
        <f>VLOOKUP(A1341,[1]Лист1!$A$2:$O$1343,14,0)</f>
        <v>1698</v>
      </c>
      <c r="F1341" s="100">
        <v>1415</v>
      </c>
      <c r="G1341" s="112">
        <f t="shared" si="425"/>
        <v>1765.92</v>
      </c>
      <c r="H1341" s="113"/>
      <c r="I1341" s="114">
        <f t="shared" si="387"/>
        <v>1698</v>
      </c>
      <c r="J1341" s="115">
        <f t="shared" si="426"/>
        <v>0</v>
      </c>
      <c r="K1341" s="97">
        <f t="shared" si="414"/>
        <v>1415</v>
      </c>
      <c r="L1341" s="98">
        <f t="shared" si="415"/>
        <v>1698</v>
      </c>
      <c r="M1341" s="5">
        <f t="shared" si="422"/>
        <v>0</v>
      </c>
      <c r="N1341" s="5">
        <f t="shared" si="423"/>
        <v>1471.6000000000001</v>
      </c>
      <c r="S1341" s="164">
        <f t="shared" si="421"/>
        <v>0</v>
      </c>
      <c r="V1341" s="154"/>
      <c r="W1341" s="154">
        <f t="shared" si="416"/>
        <v>0</v>
      </c>
      <c r="X1341" s="156">
        <f t="shared" si="417"/>
        <v>0</v>
      </c>
    </row>
    <row r="1342" spans="1:24" x14ac:dyDescent="0.25">
      <c r="A1342" s="248" t="s">
        <v>936</v>
      </c>
      <c r="B1342" s="249"/>
      <c r="C1342" s="249"/>
      <c r="D1342" s="249"/>
      <c r="E1342" s="249"/>
      <c r="F1342" s="249"/>
      <c r="G1342" s="249"/>
      <c r="H1342" s="249"/>
      <c r="I1342" s="250"/>
      <c r="J1342" s="117"/>
      <c r="K1342" s="97">
        <f t="shared" si="414"/>
        <v>0</v>
      </c>
      <c r="L1342" s="98">
        <f t="shared" si="415"/>
        <v>0</v>
      </c>
      <c r="M1342" s="5" t="e">
        <f t="shared" si="422"/>
        <v>#DIV/0!</v>
      </c>
      <c r="N1342" s="5">
        <f t="shared" si="423"/>
        <v>0</v>
      </c>
      <c r="S1342" s="164">
        <f t="shared" si="421"/>
        <v>0</v>
      </c>
      <c r="V1342" s="154"/>
      <c r="W1342" s="154">
        <f t="shared" si="416"/>
        <v>0</v>
      </c>
      <c r="X1342" s="156">
        <f t="shared" si="417"/>
        <v>0</v>
      </c>
    </row>
    <row r="1343" spans="1:24" x14ac:dyDescent="0.25">
      <c r="A1343" s="245" t="s">
        <v>937</v>
      </c>
      <c r="B1343" s="246"/>
      <c r="C1343" s="246"/>
      <c r="D1343" s="246"/>
      <c r="E1343" s="246"/>
      <c r="F1343" s="246"/>
      <c r="G1343" s="246"/>
      <c r="H1343" s="246"/>
      <c r="I1343" s="247"/>
      <c r="J1343" s="116"/>
      <c r="K1343" s="97">
        <f t="shared" si="414"/>
        <v>0</v>
      </c>
      <c r="L1343" s="98">
        <f t="shared" si="415"/>
        <v>0</v>
      </c>
      <c r="M1343" s="5" t="e">
        <f t="shared" si="422"/>
        <v>#DIV/0!</v>
      </c>
      <c r="N1343" s="5">
        <f t="shared" si="423"/>
        <v>0</v>
      </c>
      <c r="S1343" s="164">
        <f t="shared" si="421"/>
        <v>0</v>
      </c>
      <c r="V1343" s="154"/>
      <c r="W1343" s="154">
        <f t="shared" si="416"/>
        <v>0</v>
      </c>
      <c r="X1343" s="156">
        <f t="shared" si="417"/>
        <v>0</v>
      </c>
    </row>
    <row r="1344" spans="1:24" x14ac:dyDescent="0.25">
      <c r="A1344" s="70">
        <v>25010018</v>
      </c>
      <c r="B1344" s="30" t="s">
        <v>938</v>
      </c>
      <c r="C1344" s="30" t="s">
        <v>1058</v>
      </c>
      <c r="D1344" s="10">
        <f t="shared" ref="D1344:D1354" si="427">E1344/1.2</f>
        <v>3.4000000000000004</v>
      </c>
      <c r="E1344" s="100">
        <f>VLOOKUP(A1344,[1]Лист1!$A$2:$O$1343,14,0)</f>
        <v>4.08</v>
      </c>
      <c r="F1344" s="100">
        <v>3.4</v>
      </c>
      <c r="G1344" s="112">
        <f t="shared" ref="G1344:G1354" si="428">E1344*$H$11</f>
        <v>4.2431999999999999</v>
      </c>
      <c r="H1344" s="113"/>
      <c r="I1344" s="114">
        <f t="shared" ref="I1344:I1360" si="429">F1344*1.2</f>
        <v>4.08</v>
      </c>
      <c r="J1344" s="115">
        <f t="shared" ref="J1344:J1354" si="430">I1344/E1344*100-100</f>
        <v>0</v>
      </c>
      <c r="K1344" s="97">
        <f t="shared" si="414"/>
        <v>3.4</v>
      </c>
      <c r="L1344" s="98">
        <f t="shared" si="415"/>
        <v>4.08</v>
      </c>
      <c r="M1344" s="5">
        <f t="shared" si="422"/>
        <v>0</v>
      </c>
      <c r="N1344" s="5">
        <f t="shared" si="423"/>
        <v>3.5360000000000005</v>
      </c>
      <c r="S1344" s="164">
        <f t="shared" si="421"/>
        <v>0</v>
      </c>
      <c r="V1344" s="154"/>
      <c r="W1344" s="154">
        <f t="shared" si="416"/>
        <v>0</v>
      </c>
      <c r="X1344" s="156">
        <f t="shared" si="417"/>
        <v>0</v>
      </c>
    </row>
    <row r="1345" spans="1:24" x14ac:dyDescent="0.25">
      <c r="A1345" s="70">
        <v>25010017</v>
      </c>
      <c r="B1345" s="30" t="s">
        <v>879</v>
      </c>
      <c r="C1345" s="30" t="s">
        <v>1058</v>
      </c>
      <c r="D1345" s="10">
        <f t="shared" si="427"/>
        <v>4.4249999999999998</v>
      </c>
      <c r="E1345" s="100">
        <f>VLOOKUP(A1345,[1]Лист1!$A$2:$O$1343,14,0)</f>
        <v>5.31</v>
      </c>
      <c r="F1345" s="100">
        <v>4.45</v>
      </c>
      <c r="G1345" s="112">
        <f t="shared" si="428"/>
        <v>5.5224000000000002</v>
      </c>
      <c r="H1345" s="113"/>
      <c r="I1345" s="114">
        <f t="shared" si="429"/>
        <v>5.34</v>
      </c>
      <c r="J1345" s="115">
        <f t="shared" si="430"/>
        <v>0.56497175141242906</v>
      </c>
      <c r="K1345" s="97">
        <f t="shared" si="414"/>
        <v>4.45</v>
      </c>
      <c r="L1345" s="98">
        <f t="shared" si="415"/>
        <v>5.34</v>
      </c>
      <c r="M1345" s="5">
        <f t="shared" si="422"/>
        <v>0.56497175141242906</v>
      </c>
      <c r="N1345" s="5">
        <f t="shared" si="423"/>
        <v>4.6020000000000003</v>
      </c>
      <c r="S1345" s="164">
        <f t="shared" si="421"/>
        <v>0</v>
      </c>
      <c r="V1345" s="154">
        <v>4.45</v>
      </c>
      <c r="W1345" s="154">
        <f t="shared" si="416"/>
        <v>5.34</v>
      </c>
      <c r="X1345" s="156">
        <f t="shared" si="417"/>
        <v>0</v>
      </c>
    </row>
    <row r="1346" spans="1:24" x14ac:dyDescent="0.25">
      <c r="A1346" s="70">
        <v>25010020</v>
      </c>
      <c r="B1346" s="30" t="s">
        <v>940</v>
      </c>
      <c r="C1346" s="30" t="s">
        <v>1058</v>
      </c>
      <c r="D1346" s="10">
        <f t="shared" si="427"/>
        <v>5.95</v>
      </c>
      <c r="E1346" s="100">
        <f>VLOOKUP(A1346,[1]Лист1!$A$2:$O$1343,14,0)</f>
        <v>7.14</v>
      </c>
      <c r="F1346" s="100">
        <v>5.95</v>
      </c>
      <c r="G1346" s="112">
        <f t="shared" si="428"/>
        <v>7.4256000000000002</v>
      </c>
      <c r="H1346" s="113"/>
      <c r="I1346" s="114">
        <f t="shared" si="429"/>
        <v>7.14</v>
      </c>
      <c r="J1346" s="115">
        <f t="shared" si="430"/>
        <v>0</v>
      </c>
      <c r="K1346" s="97">
        <f t="shared" si="414"/>
        <v>5.95</v>
      </c>
      <c r="L1346" s="98">
        <f t="shared" si="415"/>
        <v>7.14</v>
      </c>
      <c r="M1346" s="5">
        <f t="shared" si="422"/>
        <v>0</v>
      </c>
      <c r="N1346" s="5">
        <f t="shared" si="423"/>
        <v>6.1880000000000006</v>
      </c>
      <c r="S1346" s="164">
        <f t="shared" si="421"/>
        <v>0</v>
      </c>
      <c r="V1346" s="154"/>
      <c r="W1346" s="154">
        <f t="shared" si="416"/>
        <v>0</v>
      </c>
      <c r="X1346" s="156">
        <f t="shared" si="417"/>
        <v>0</v>
      </c>
    </row>
    <row r="1347" spans="1:24" x14ac:dyDescent="0.25">
      <c r="A1347" s="70">
        <v>25010022</v>
      </c>
      <c r="B1347" s="30" t="s">
        <v>942</v>
      </c>
      <c r="C1347" s="30" t="s">
        <v>1058</v>
      </c>
      <c r="D1347" s="10">
        <f t="shared" si="427"/>
        <v>6.291666666666667</v>
      </c>
      <c r="E1347" s="100">
        <f>VLOOKUP(A1347,[1]Лист1!$A$2:$O$1343,14,0)</f>
        <v>7.55</v>
      </c>
      <c r="F1347" s="100">
        <v>6.3</v>
      </c>
      <c r="G1347" s="112">
        <f t="shared" si="428"/>
        <v>7.8520000000000003</v>
      </c>
      <c r="H1347" s="113"/>
      <c r="I1347" s="114">
        <f t="shared" si="429"/>
        <v>7.56</v>
      </c>
      <c r="J1347" s="115">
        <f t="shared" si="430"/>
        <v>0.13245033112583826</v>
      </c>
      <c r="K1347" s="97">
        <f t="shared" si="414"/>
        <v>6.3</v>
      </c>
      <c r="L1347" s="98">
        <f t="shared" si="415"/>
        <v>7.56</v>
      </c>
      <c r="M1347" s="5">
        <f t="shared" si="422"/>
        <v>0.13245033112583826</v>
      </c>
      <c r="N1347" s="5">
        <f t="shared" si="423"/>
        <v>6.5433333333333339</v>
      </c>
      <c r="S1347" s="164">
        <f t="shared" si="421"/>
        <v>0</v>
      </c>
      <c r="V1347" s="154">
        <v>6.3</v>
      </c>
      <c r="W1347" s="154">
        <f t="shared" si="416"/>
        <v>7.56</v>
      </c>
      <c r="X1347" s="156">
        <f t="shared" si="417"/>
        <v>0</v>
      </c>
    </row>
    <row r="1348" spans="1:24" x14ac:dyDescent="0.25">
      <c r="A1348" s="70">
        <v>25010021</v>
      </c>
      <c r="B1348" s="30" t="s">
        <v>941</v>
      </c>
      <c r="C1348" s="30" t="s">
        <v>1058</v>
      </c>
      <c r="D1348" s="10">
        <f t="shared" si="427"/>
        <v>7.4833333333333343</v>
      </c>
      <c r="E1348" s="100">
        <f>VLOOKUP(A1348,[1]Лист1!$A$2:$O$1343,14,0)</f>
        <v>8.98</v>
      </c>
      <c r="F1348" s="100">
        <v>7.5</v>
      </c>
      <c r="G1348" s="112">
        <f t="shared" si="428"/>
        <v>9.3391999999999999</v>
      </c>
      <c r="H1348" s="113"/>
      <c r="I1348" s="114">
        <f t="shared" si="429"/>
        <v>9</v>
      </c>
      <c r="J1348" s="115">
        <f t="shared" si="430"/>
        <v>0.22271714922048602</v>
      </c>
      <c r="K1348" s="97">
        <f t="shared" si="414"/>
        <v>7.5</v>
      </c>
      <c r="L1348" s="98">
        <f t="shared" si="415"/>
        <v>9</v>
      </c>
      <c r="M1348" s="5">
        <f t="shared" si="422"/>
        <v>0.22271714922048602</v>
      </c>
      <c r="N1348" s="5">
        <f t="shared" si="423"/>
        <v>7.7826666666666675</v>
      </c>
      <c r="S1348" s="164">
        <f t="shared" si="421"/>
        <v>0</v>
      </c>
      <c r="V1348" s="154">
        <v>7.5</v>
      </c>
      <c r="W1348" s="154">
        <f t="shared" si="416"/>
        <v>9</v>
      </c>
      <c r="X1348" s="156">
        <f t="shared" si="417"/>
        <v>0</v>
      </c>
    </row>
    <row r="1349" spans="1:24" x14ac:dyDescent="0.25">
      <c r="A1349" s="70">
        <v>25010019</v>
      </c>
      <c r="B1349" s="30" t="s">
        <v>939</v>
      </c>
      <c r="C1349" s="30" t="s">
        <v>1058</v>
      </c>
      <c r="D1349" s="10">
        <f t="shared" si="427"/>
        <v>9.8583333333333343</v>
      </c>
      <c r="E1349" s="100">
        <f>VLOOKUP(A1349,[1]Лист1!$A$2:$O$1343,14,0)</f>
        <v>11.83</v>
      </c>
      <c r="F1349" s="100">
        <v>9.9</v>
      </c>
      <c r="G1349" s="112">
        <f t="shared" si="428"/>
        <v>12.3032</v>
      </c>
      <c r="H1349" s="113"/>
      <c r="I1349" s="114">
        <f t="shared" si="429"/>
        <v>11.88</v>
      </c>
      <c r="J1349" s="115">
        <f t="shared" si="430"/>
        <v>0.42265426880811674</v>
      </c>
      <c r="K1349" s="97">
        <f t="shared" si="414"/>
        <v>9.9</v>
      </c>
      <c r="L1349" s="98">
        <f t="shared" si="415"/>
        <v>11.88</v>
      </c>
      <c r="M1349" s="5">
        <f t="shared" si="422"/>
        <v>0.42265426880811674</v>
      </c>
      <c r="N1349" s="5">
        <f t="shared" si="423"/>
        <v>10.252666666666668</v>
      </c>
      <c r="S1349" s="164">
        <f t="shared" si="421"/>
        <v>0</v>
      </c>
      <c r="V1349" s="154">
        <v>9.9</v>
      </c>
      <c r="W1349" s="154">
        <f t="shared" si="416"/>
        <v>11.88</v>
      </c>
      <c r="X1349" s="156">
        <f t="shared" si="417"/>
        <v>0</v>
      </c>
    </row>
    <row r="1350" spans="1:24" x14ac:dyDescent="0.25">
      <c r="A1350" s="70">
        <v>25002005</v>
      </c>
      <c r="B1350" s="30" t="s">
        <v>943</v>
      </c>
      <c r="C1350" s="30" t="s">
        <v>1058</v>
      </c>
      <c r="D1350" s="10">
        <f t="shared" si="427"/>
        <v>10.200000000000001</v>
      </c>
      <c r="E1350" s="100">
        <f>VLOOKUP(A1350,[1]Лист1!$A$2:$O$1343,14,0)</f>
        <v>12.24</v>
      </c>
      <c r="F1350" s="100">
        <v>10.199999999999999</v>
      </c>
      <c r="G1350" s="112">
        <f t="shared" si="428"/>
        <v>12.729600000000001</v>
      </c>
      <c r="H1350" s="113"/>
      <c r="I1350" s="114">
        <f t="shared" si="429"/>
        <v>12.239999999999998</v>
      </c>
      <c r="J1350" s="115">
        <f t="shared" si="430"/>
        <v>0</v>
      </c>
      <c r="K1350" s="97">
        <f t="shared" si="414"/>
        <v>10.199999999999999</v>
      </c>
      <c r="L1350" s="98">
        <f t="shared" si="415"/>
        <v>12.239999999999998</v>
      </c>
      <c r="M1350" s="5">
        <f t="shared" si="422"/>
        <v>0</v>
      </c>
      <c r="N1350" s="5">
        <f t="shared" si="423"/>
        <v>10.608000000000002</v>
      </c>
      <c r="S1350" s="164">
        <f t="shared" si="421"/>
        <v>0</v>
      </c>
      <c r="V1350" s="154"/>
      <c r="W1350" s="154">
        <f t="shared" si="416"/>
        <v>0</v>
      </c>
      <c r="X1350" s="156">
        <f t="shared" si="417"/>
        <v>0</v>
      </c>
    </row>
    <row r="1351" spans="1:24" ht="31.5" x14ac:dyDescent="0.25">
      <c r="A1351" s="70">
        <v>25000021</v>
      </c>
      <c r="B1351" s="30" t="s">
        <v>976</v>
      </c>
      <c r="C1351" s="30" t="s">
        <v>1016</v>
      </c>
      <c r="D1351" s="10">
        <f t="shared" si="427"/>
        <v>1333.3333333333335</v>
      </c>
      <c r="E1351" s="100">
        <f>VLOOKUP(A1351,[1]Лист1!$A$2:$O$1343,14,0)</f>
        <v>1600</v>
      </c>
      <c r="F1351" s="100">
        <v>1335</v>
      </c>
      <c r="G1351" s="112">
        <f t="shared" si="428"/>
        <v>1664</v>
      </c>
      <c r="H1351" s="113"/>
      <c r="I1351" s="114">
        <f t="shared" si="429"/>
        <v>1602</v>
      </c>
      <c r="J1351" s="115">
        <f t="shared" si="430"/>
        <v>0.125</v>
      </c>
      <c r="K1351" s="97">
        <f t="shared" si="414"/>
        <v>1335</v>
      </c>
      <c r="L1351" s="98">
        <f t="shared" si="415"/>
        <v>1602</v>
      </c>
      <c r="M1351" s="5">
        <f t="shared" si="422"/>
        <v>0.125</v>
      </c>
      <c r="N1351" s="5">
        <f t="shared" si="423"/>
        <v>1386.666666666667</v>
      </c>
      <c r="S1351" s="164">
        <f t="shared" si="421"/>
        <v>0</v>
      </c>
      <c r="V1351" s="154">
        <v>1335</v>
      </c>
      <c r="W1351" s="154">
        <f t="shared" si="416"/>
        <v>1602</v>
      </c>
      <c r="X1351" s="156">
        <f t="shared" si="417"/>
        <v>0</v>
      </c>
    </row>
    <row r="1352" spans="1:24" ht="31.5" x14ac:dyDescent="0.25">
      <c r="A1352" s="70">
        <v>25000036</v>
      </c>
      <c r="B1352" s="96" t="s">
        <v>1257</v>
      </c>
      <c r="C1352" s="30" t="s">
        <v>1016</v>
      </c>
      <c r="D1352" s="10">
        <f t="shared" si="427"/>
        <v>2500</v>
      </c>
      <c r="E1352" s="100">
        <f>VLOOKUP(A1352,[1]Лист1!$A$2:$O$1343,14,0)</f>
        <v>3000</v>
      </c>
      <c r="F1352" s="100">
        <v>2500</v>
      </c>
      <c r="G1352" s="112">
        <f t="shared" si="428"/>
        <v>3120</v>
      </c>
      <c r="H1352" s="113"/>
      <c r="I1352" s="114">
        <f t="shared" si="429"/>
        <v>3000</v>
      </c>
      <c r="J1352" s="115">
        <f t="shared" si="430"/>
        <v>0</v>
      </c>
      <c r="K1352" s="97">
        <f t="shared" si="414"/>
        <v>2500</v>
      </c>
      <c r="L1352" s="98">
        <f t="shared" si="415"/>
        <v>3000</v>
      </c>
      <c r="M1352" s="5">
        <f t="shared" si="422"/>
        <v>0</v>
      </c>
      <c r="N1352" s="5">
        <f t="shared" si="423"/>
        <v>2600</v>
      </c>
      <c r="S1352" s="164">
        <f t="shared" si="421"/>
        <v>0</v>
      </c>
      <c r="V1352" s="154"/>
      <c r="W1352" s="154">
        <f t="shared" si="416"/>
        <v>0</v>
      </c>
      <c r="X1352" s="156">
        <f t="shared" si="417"/>
        <v>0</v>
      </c>
    </row>
    <row r="1353" spans="1:24" ht="31.5" x14ac:dyDescent="0.25">
      <c r="A1353" s="70">
        <v>25000147</v>
      </c>
      <c r="B1353" s="165" t="s">
        <v>1258</v>
      </c>
      <c r="C1353" s="30" t="s">
        <v>1016</v>
      </c>
      <c r="D1353" s="10">
        <f t="shared" ref="D1353" si="431">E1353/1.2</f>
        <v>2333.3333333333335</v>
      </c>
      <c r="E1353" s="100">
        <f>VLOOKUP(A1353,[1]Лист1!$A$2:$O$1343,14,0)</f>
        <v>2800</v>
      </c>
      <c r="F1353" s="100">
        <v>2400</v>
      </c>
      <c r="G1353" s="112">
        <f t="shared" si="428"/>
        <v>2912</v>
      </c>
      <c r="H1353" s="113"/>
      <c r="I1353" s="114">
        <f t="shared" si="429"/>
        <v>2880</v>
      </c>
      <c r="J1353" s="115">
        <f t="shared" si="430"/>
        <v>2.857142857142847</v>
      </c>
      <c r="K1353" s="97">
        <f t="shared" si="414"/>
        <v>2400</v>
      </c>
      <c r="L1353" s="98">
        <f t="shared" si="415"/>
        <v>2880</v>
      </c>
      <c r="M1353" s="5">
        <f t="shared" si="422"/>
        <v>2.857142857142847</v>
      </c>
      <c r="N1353" s="5">
        <f t="shared" si="423"/>
        <v>2426.666666666667</v>
      </c>
      <c r="S1353" s="164">
        <f t="shared" si="421"/>
        <v>0</v>
      </c>
      <c r="V1353" s="154">
        <v>2400</v>
      </c>
      <c r="W1353" s="154">
        <f t="shared" si="416"/>
        <v>2880</v>
      </c>
      <c r="X1353" s="156">
        <f t="shared" si="417"/>
        <v>0</v>
      </c>
    </row>
    <row r="1354" spans="1:24" ht="31.5" x14ac:dyDescent="0.25">
      <c r="A1354" s="70">
        <v>25000023</v>
      </c>
      <c r="B1354" s="30" t="s">
        <v>944</v>
      </c>
      <c r="C1354" s="30" t="s">
        <v>1016</v>
      </c>
      <c r="D1354" s="10">
        <f t="shared" si="427"/>
        <v>4250</v>
      </c>
      <c r="E1354" s="100">
        <f>VLOOKUP(A1354,[1]Лист1!$A$2:$O$1343,14,0)</f>
        <v>5100</v>
      </c>
      <c r="F1354" s="100">
        <v>4250</v>
      </c>
      <c r="G1354" s="112">
        <f t="shared" si="428"/>
        <v>5304</v>
      </c>
      <c r="H1354" s="113"/>
      <c r="I1354" s="114">
        <f t="shared" si="429"/>
        <v>5100</v>
      </c>
      <c r="J1354" s="115">
        <f t="shared" si="430"/>
        <v>0</v>
      </c>
      <c r="K1354" s="97">
        <f t="shared" si="414"/>
        <v>4250</v>
      </c>
      <c r="L1354" s="98">
        <f t="shared" si="415"/>
        <v>5100</v>
      </c>
      <c r="M1354" s="5">
        <f t="shared" si="422"/>
        <v>0</v>
      </c>
      <c r="N1354" s="5">
        <f t="shared" si="423"/>
        <v>4420</v>
      </c>
      <c r="S1354" s="164">
        <f t="shared" si="421"/>
        <v>0</v>
      </c>
      <c r="V1354" s="154"/>
      <c r="W1354" s="154">
        <f t="shared" si="416"/>
        <v>0</v>
      </c>
      <c r="X1354" s="156">
        <f t="shared" si="417"/>
        <v>0</v>
      </c>
    </row>
    <row r="1355" spans="1:24" x14ac:dyDescent="0.25">
      <c r="A1355" s="248" t="s">
        <v>945</v>
      </c>
      <c r="B1355" s="249"/>
      <c r="C1355" s="249"/>
      <c r="D1355" s="249"/>
      <c r="E1355" s="249"/>
      <c r="F1355" s="249"/>
      <c r="G1355" s="249"/>
      <c r="H1355" s="249"/>
      <c r="I1355" s="250"/>
      <c r="J1355" s="117"/>
      <c r="K1355" s="97">
        <f t="shared" si="414"/>
        <v>0</v>
      </c>
      <c r="L1355" s="98">
        <f t="shared" si="415"/>
        <v>0</v>
      </c>
      <c r="M1355" s="5" t="e">
        <f t="shared" si="422"/>
        <v>#DIV/0!</v>
      </c>
      <c r="N1355" s="5">
        <f t="shared" si="423"/>
        <v>0</v>
      </c>
      <c r="S1355" s="164">
        <f t="shared" si="421"/>
        <v>0</v>
      </c>
      <c r="V1355" s="154"/>
      <c r="W1355" s="154">
        <f t="shared" si="416"/>
        <v>0</v>
      </c>
      <c r="X1355" s="156">
        <f t="shared" si="417"/>
        <v>0</v>
      </c>
    </row>
    <row r="1356" spans="1:24" ht="31.5" x14ac:dyDescent="0.25">
      <c r="A1356" s="70">
        <v>25010047</v>
      </c>
      <c r="B1356" s="30" t="s">
        <v>947</v>
      </c>
      <c r="C1356" s="30" t="s">
        <v>1061</v>
      </c>
      <c r="D1356" s="10">
        <f t="shared" ref="D1356:D1360" si="432">E1356/1.2</f>
        <v>237.5</v>
      </c>
      <c r="E1356" s="100">
        <f>VLOOKUP(A1356,[1]Лист1!$A$2:$O$1343,14,0)</f>
        <v>285</v>
      </c>
      <c r="F1356" s="100">
        <v>250</v>
      </c>
      <c r="G1356" s="112">
        <f>E1356*$H$11</f>
        <v>296.40000000000003</v>
      </c>
      <c r="H1356" s="113"/>
      <c r="I1356" s="114">
        <f t="shared" si="429"/>
        <v>300</v>
      </c>
      <c r="J1356" s="115">
        <f>I1356/E1356*100-100</f>
        <v>5.2631578947368354</v>
      </c>
      <c r="K1356" s="97">
        <f t="shared" si="414"/>
        <v>250</v>
      </c>
      <c r="L1356" s="98">
        <f t="shared" si="415"/>
        <v>300</v>
      </c>
      <c r="M1356" s="5">
        <f t="shared" si="422"/>
        <v>5.2631578947368354</v>
      </c>
      <c r="N1356" s="5">
        <f t="shared" si="423"/>
        <v>247</v>
      </c>
      <c r="S1356" s="164">
        <f t="shared" si="421"/>
        <v>0</v>
      </c>
      <c r="V1356" s="154">
        <v>250</v>
      </c>
      <c r="W1356" s="154">
        <f t="shared" si="416"/>
        <v>300</v>
      </c>
      <c r="X1356" s="156">
        <f t="shared" si="417"/>
        <v>0</v>
      </c>
    </row>
    <row r="1357" spans="1:24" ht="31.5" x14ac:dyDescent="0.25">
      <c r="A1357" s="70">
        <v>25010048</v>
      </c>
      <c r="B1357" s="30" t="s">
        <v>948</v>
      </c>
      <c r="C1357" s="30" t="s">
        <v>1062</v>
      </c>
      <c r="D1357" s="10">
        <f t="shared" si="432"/>
        <v>333.33333333333337</v>
      </c>
      <c r="E1357" s="100">
        <f>VLOOKUP(A1357,[1]Лист1!$A$2:$O$1343,14,0)</f>
        <v>400</v>
      </c>
      <c r="F1357" s="100">
        <v>350</v>
      </c>
      <c r="G1357" s="112">
        <f>E1357*$H$11</f>
        <v>416</v>
      </c>
      <c r="H1357" s="113"/>
      <c r="I1357" s="114">
        <f t="shared" si="429"/>
        <v>420</v>
      </c>
      <c r="J1357" s="115">
        <f>I1357/E1357*100-100</f>
        <v>5</v>
      </c>
      <c r="K1357" s="97">
        <f t="shared" si="414"/>
        <v>350</v>
      </c>
      <c r="L1357" s="98">
        <f t="shared" si="415"/>
        <v>420</v>
      </c>
      <c r="M1357" s="5">
        <f t="shared" si="422"/>
        <v>5</v>
      </c>
      <c r="N1357" s="5">
        <f t="shared" si="423"/>
        <v>346.66666666666674</v>
      </c>
      <c r="S1357" s="164">
        <f t="shared" si="421"/>
        <v>0</v>
      </c>
      <c r="V1357" s="154">
        <v>350</v>
      </c>
      <c r="W1357" s="154">
        <f t="shared" si="416"/>
        <v>420</v>
      </c>
      <c r="X1357" s="156">
        <f t="shared" si="417"/>
        <v>0</v>
      </c>
    </row>
    <row r="1358" spans="1:24" ht="31.5" x14ac:dyDescent="0.25">
      <c r="A1358" s="70">
        <v>25010049</v>
      </c>
      <c r="B1358" s="30" t="s">
        <v>949</v>
      </c>
      <c r="C1358" s="30" t="s">
        <v>1063</v>
      </c>
      <c r="D1358" s="10">
        <f t="shared" si="432"/>
        <v>429.16666666666669</v>
      </c>
      <c r="E1358" s="100">
        <f>VLOOKUP(A1358,[1]Лист1!$A$2:$O$1343,14,0)</f>
        <v>515</v>
      </c>
      <c r="F1358" s="100">
        <v>450</v>
      </c>
      <c r="G1358" s="112">
        <f>E1358*$H$11</f>
        <v>535.6</v>
      </c>
      <c r="H1358" s="113"/>
      <c r="I1358" s="114">
        <f t="shared" si="429"/>
        <v>540</v>
      </c>
      <c r="J1358" s="115">
        <f>I1358/E1358*100-100</f>
        <v>4.8543689320388381</v>
      </c>
      <c r="K1358" s="97">
        <f t="shared" si="414"/>
        <v>450</v>
      </c>
      <c r="L1358" s="98">
        <f t="shared" si="415"/>
        <v>540</v>
      </c>
      <c r="M1358" s="5">
        <f t="shared" si="422"/>
        <v>4.8543689320388381</v>
      </c>
      <c r="N1358" s="5">
        <f t="shared" si="423"/>
        <v>446.33333333333337</v>
      </c>
      <c r="S1358" s="164">
        <f t="shared" si="421"/>
        <v>0</v>
      </c>
      <c r="V1358" s="154">
        <v>450</v>
      </c>
      <c r="W1358" s="154">
        <f t="shared" si="416"/>
        <v>540</v>
      </c>
      <c r="X1358" s="156">
        <f t="shared" si="417"/>
        <v>0</v>
      </c>
    </row>
    <row r="1359" spans="1:24" ht="31.5" x14ac:dyDescent="0.25">
      <c r="A1359" s="70">
        <v>25010050</v>
      </c>
      <c r="B1359" s="30" t="s">
        <v>950</v>
      </c>
      <c r="C1359" s="30" t="s">
        <v>1015</v>
      </c>
      <c r="D1359" s="10">
        <f t="shared" si="432"/>
        <v>1633.3333333333335</v>
      </c>
      <c r="E1359" s="100">
        <f>VLOOKUP(A1359,[1]Лист1!$A$2:$O$1343,14,0)</f>
        <v>1960</v>
      </c>
      <c r="F1359" s="100">
        <v>1710</v>
      </c>
      <c r="G1359" s="112">
        <f>E1359*$H$11</f>
        <v>2038.4</v>
      </c>
      <c r="H1359" s="113"/>
      <c r="I1359" s="114">
        <f t="shared" si="429"/>
        <v>2052</v>
      </c>
      <c r="J1359" s="115">
        <f>I1359/E1359*100-100</f>
        <v>4.6938775510203925</v>
      </c>
      <c r="K1359" s="97">
        <f t="shared" si="414"/>
        <v>1710</v>
      </c>
      <c r="L1359" s="98">
        <f t="shared" si="415"/>
        <v>2052</v>
      </c>
      <c r="M1359" s="5">
        <f t="shared" si="422"/>
        <v>4.6938775510203925</v>
      </c>
      <c r="N1359" s="5">
        <f t="shared" si="423"/>
        <v>1698.666666666667</v>
      </c>
      <c r="S1359" s="164">
        <f t="shared" si="421"/>
        <v>0</v>
      </c>
      <c r="V1359" s="154">
        <v>1710</v>
      </c>
      <c r="W1359" s="154">
        <f t="shared" si="416"/>
        <v>2052</v>
      </c>
      <c r="X1359" s="156">
        <f t="shared" si="417"/>
        <v>0</v>
      </c>
    </row>
    <row r="1360" spans="1:24" ht="47.25" x14ac:dyDescent="0.25">
      <c r="A1360" s="70">
        <v>25020042</v>
      </c>
      <c r="B1360" s="30" t="s">
        <v>946</v>
      </c>
      <c r="C1360" s="30" t="s">
        <v>1015</v>
      </c>
      <c r="D1360" s="10">
        <f t="shared" si="432"/>
        <v>3000</v>
      </c>
      <c r="E1360" s="100">
        <f>VLOOKUP(A1360,[1]Лист1!$A$2:$O$1343,14,0)</f>
        <v>3600</v>
      </c>
      <c r="F1360" s="100">
        <v>3150</v>
      </c>
      <c r="G1360" s="112">
        <f>E1360*$H$11</f>
        <v>3744</v>
      </c>
      <c r="H1360" s="113"/>
      <c r="I1360" s="114">
        <f t="shared" si="429"/>
        <v>3780</v>
      </c>
      <c r="J1360" s="115">
        <f>I1360/E1360*100-100</f>
        <v>5</v>
      </c>
      <c r="K1360" s="97">
        <f t="shared" si="414"/>
        <v>3150</v>
      </c>
      <c r="L1360" s="98">
        <f t="shared" si="415"/>
        <v>3780</v>
      </c>
      <c r="M1360" s="5">
        <f t="shared" si="422"/>
        <v>5</v>
      </c>
      <c r="N1360" s="5">
        <f t="shared" si="423"/>
        <v>3120</v>
      </c>
      <c r="S1360" s="164">
        <f t="shared" si="421"/>
        <v>0</v>
      </c>
      <c r="V1360" s="154">
        <v>3150</v>
      </c>
      <c r="W1360" s="154">
        <f t="shared" si="416"/>
        <v>3780</v>
      </c>
      <c r="X1360" s="156">
        <f t="shared" si="417"/>
        <v>0</v>
      </c>
    </row>
    <row r="1361" spans="1:19" ht="15.75" customHeight="1" x14ac:dyDescent="0.25">
      <c r="A1361" s="254" t="s">
        <v>1146</v>
      </c>
      <c r="B1361" s="255"/>
      <c r="C1361" s="255"/>
      <c r="D1361" s="255"/>
      <c r="E1361" s="255"/>
      <c r="F1361" s="255"/>
      <c r="G1361" s="255"/>
      <c r="H1361" s="255"/>
      <c r="I1361" s="256"/>
      <c r="J1361" s="132"/>
      <c r="K1361" s="97">
        <f t="shared" si="414"/>
        <v>0</v>
      </c>
      <c r="L1361" s="98">
        <f t="shared" si="415"/>
        <v>0</v>
      </c>
      <c r="M1361" s="5" t="e">
        <f t="shared" si="422"/>
        <v>#DIV/0!</v>
      </c>
      <c r="N1361" s="5">
        <f t="shared" si="423"/>
        <v>0</v>
      </c>
      <c r="S1361" s="164">
        <f t="shared" si="421"/>
        <v>0</v>
      </c>
    </row>
    <row r="1362" spans="1:19" x14ac:dyDescent="0.25">
      <c r="A1362" s="251" t="s">
        <v>1027</v>
      </c>
      <c r="B1362" s="252"/>
      <c r="C1362" s="252"/>
      <c r="D1362" s="252"/>
      <c r="E1362" s="252"/>
      <c r="F1362" s="252"/>
      <c r="G1362" s="252"/>
      <c r="H1362" s="252"/>
      <c r="I1362" s="253"/>
      <c r="J1362" s="133"/>
      <c r="K1362" s="97">
        <f t="shared" si="414"/>
        <v>0</v>
      </c>
      <c r="L1362" s="98">
        <f t="shared" si="415"/>
        <v>0</v>
      </c>
      <c r="M1362" s="5" t="e">
        <f t="shared" si="422"/>
        <v>#DIV/0!</v>
      </c>
      <c r="N1362" s="5">
        <f t="shared" si="423"/>
        <v>0</v>
      </c>
      <c r="S1362" s="164">
        <f t="shared" si="421"/>
        <v>0</v>
      </c>
    </row>
    <row r="1363" spans="1:19" x14ac:dyDescent="0.25">
      <c r="A1363" s="70">
        <v>25102020</v>
      </c>
      <c r="B1363" s="21" t="s">
        <v>919</v>
      </c>
      <c r="C1363" s="30" t="s">
        <v>1058</v>
      </c>
      <c r="D1363" s="10">
        <f t="shared" ref="D1363:D1379" si="433">E1363/1.2</f>
        <v>0</v>
      </c>
      <c r="E1363" s="100">
        <v>0</v>
      </c>
      <c r="F1363" s="147">
        <f>1.85*2</f>
        <v>3.7</v>
      </c>
      <c r="G1363" s="162">
        <f t="shared" ref="G1363:G1379" si="434">E1363*$H$11</f>
        <v>0</v>
      </c>
      <c r="H1363" s="163"/>
      <c r="I1363" s="114">
        <f>F1363*1.2</f>
        <v>4.4400000000000004</v>
      </c>
      <c r="J1363" s="115">
        <v>0</v>
      </c>
      <c r="K1363" s="97">
        <f t="shared" si="414"/>
        <v>3.7</v>
      </c>
      <c r="L1363" s="98">
        <f t="shared" si="415"/>
        <v>4.4400000000000004</v>
      </c>
      <c r="M1363" s="5" t="e">
        <f t="shared" ref="M1363:M1379" si="435">L1363/E1363*100-100</f>
        <v>#DIV/0!</v>
      </c>
      <c r="N1363" s="5">
        <f t="shared" ref="N1363:N1379" si="436">D1363*1.04</f>
        <v>0</v>
      </c>
      <c r="S1363" s="164">
        <f t="shared" si="421"/>
        <v>0</v>
      </c>
    </row>
    <row r="1364" spans="1:19" x14ac:dyDescent="0.25">
      <c r="A1364" s="70">
        <v>25102026</v>
      </c>
      <c r="B1364" s="30" t="s">
        <v>924</v>
      </c>
      <c r="C1364" s="30" t="s">
        <v>1058</v>
      </c>
      <c r="D1364" s="10">
        <f t="shared" si="433"/>
        <v>0.88333333333333341</v>
      </c>
      <c r="E1364" s="100">
        <f>VLOOKUP(A1364,[1]Лист1!$A$2:$O$1343,14,0)</f>
        <v>1.06</v>
      </c>
      <c r="F1364" s="147">
        <f>2*0.45</f>
        <v>0.9</v>
      </c>
      <c r="G1364" s="162">
        <f t="shared" si="434"/>
        <v>1.1024</v>
      </c>
      <c r="H1364" s="163"/>
      <c r="I1364" s="114">
        <f>F1364*1.2</f>
        <v>1.08</v>
      </c>
      <c r="J1364" s="115">
        <f t="shared" ref="J1364:J1379" si="437">I1364/E1364*100-100</f>
        <v>1.8867924528301927</v>
      </c>
      <c r="K1364" s="97">
        <f t="shared" si="414"/>
        <v>0.9</v>
      </c>
      <c r="L1364" s="98">
        <f t="shared" si="415"/>
        <v>1.08</v>
      </c>
      <c r="M1364" s="5">
        <f t="shared" si="435"/>
        <v>1.8867924528301927</v>
      </c>
      <c r="N1364" s="5">
        <f t="shared" si="436"/>
        <v>0.91866666666666674</v>
      </c>
      <c r="S1364" s="164">
        <f t="shared" si="421"/>
        <v>0</v>
      </c>
    </row>
    <row r="1365" spans="1:19" x14ac:dyDescent="0.25">
      <c r="A1365" s="70">
        <v>25100004</v>
      </c>
      <c r="B1365" s="9" t="s">
        <v>881</v>
      </c>
      <c r="C1365" s="30" t="s">
        <v>1058</v>
      </c>
      <c r="D1365" s="10">
        <f t="shared" si="433"/>
        <v>1</v>
      </c>
      <c r="E1365" s="100">
        <f>VLOOKUP(A1365,[1]Лист1!$A$2:$O$1343,14,0)</f>
        <v>1.2</v>
      </c>
      <c r="F1365" s="147">
        <f>2*0.5</f>
        <v>1</v>
      </c>
      <c r="G1365" s="162">
        <f t="shared" si="434"/>
        <v>1.248</v>
      </c>
      <c r="H1365" s="163"/>
      <c r="I1365" s="114">
        <f t="shared" ref="I1365:I1411" si="438">F1365*1.2</f>
        <v>1.2</v>
      </c>
      <c r="J1365" s="115">
        <f t="shared" si="437"/>
        <v>0</v>
      </c>
      <c r="K1365" s="97">
        <f t="shared" si="414"/>
        <v>1</v>
      </c>
      <c r="L1365" s="98">
        <f t="shared" si="415"/>
        <v>1.2</v>
      </c>
      <c r="M1365" s="5">
        <f t="shared" si="435"/>
        <v>0</v>
      </c>
      <c r="N1365" s="5">
        <f t="shared" si="436"/>
        <v>1.04</v>
      </c>
      <c r="S1365" s="164">
        <f t="shared" si="421"/>
        <v>0</v>
      </c>
    </row>
    <row r="1366" spans="1:19" x14ac:dyDescent="0.25">
      <c r="A1366" s="70">
        <v>25102001</v>
      </c>
      <c r="B1366" s="26" t="s">
        <v>877</v>
      </c>
      <c r="C1366" s="30" t="s">
        <v>1058</v>
      </c>
      <c r="D1366" s="10">
        <f t="shared" si="433"/>
        <v>1.1166666666666667</v>
      </c>
      <c r="E1366" s="100">
        <f>VLOOKUP(A1366,[1]Лист1!$A$2:$O$1343,14,0)</f>
        <v>1.34</v>
      </c>
      <c r="F1366" s="147">
        <f>2*0.6</f>
        <v>1.2</v>
      </c>
      <c r="G1366" s="162">
        <f t="shared" si="434"/>
        <v>1.3936000000000002</v>
      </c>
      <c r="H1366" s="163"/>
      <c r="I1366" s="114">
        <f t="shared" si="438"/>
        <v>1.44</v>
      </c>
      <c r="J1366" s="115">
        <f t="shared" si="437"/>
        <v>7.4626865671641838</v>
      </c>
      <c r="K1366" s="97">
        <f t="shared" si="414"/>
        <v>1.2</v>
      </c>
      <c r="L1366" s="98">
        <f t="shared" si="415"/>
        <v>1.44</v>
      </c>
      <c r="M1366" s="5">
        <f t="shared" si="435"/>
        <v>7.4626865671641838</v>
      </c>
      <c r="N1366" s="5">
        <f t="shared" si="436"/>
        <v>1.1613333333333333</v>
      </c>
      <c r="S1366" s="164">
        <f t="shared" si="421"/>
        <v>0</v>
      </c>
    </row>
    <row r="1367" spans="1:19" x14ac:dyDescent="0.25">
      <c r="A1367" s="70">
        <v>25100022</v>
      </c>
      <c r="B1367" s="26" t="s">
        <v>1088</v>
      </c>
      <c r="C1367" s="30" t="s">
        <v>1058</v>
      </c>
      <c r="D1367" s="10">
        <f t="shared" si="433"/>
        <v>1.2166666666666668</v>
      </c>
      <c r="E1367" s="100">
        <f>VLOOKUP(A1367,[1]Лист1!$A$2:$O$1343,14,0)</f>
        <v>1.46</v>
      </c>
      <c r="F1367" s="147">
        <f>2*0.65</f>
        <v>1.3</v>
      </c>
      <c r="G1367" s="162">
        <f t="shared" si="434"/>
        <v>1.5184</v>
      </c>
      <c r="H1367" s="163"/>
      <c r="I1367" s="114">
        <f t="shared" si="438"/>
        <v>1.56</v>
      </c>
      <c r="J1367" s="115">
        <f t="shared" si="437"/>
        <v>6.849315068493155</v>
      </c>
      <c r="K1367" s="97">
        <f t="shared" si="414"/>
        <v>1.3</v>
      </c>
      <c r="L1367" s="98">
        <f t="shared" si="415"/>
        <v>1.56</v>
      </c>
      <c r="M1367" s="5">
        <f t="shared" si="435"/>
        <v>6.849315068493155</v>
      </c>
      <c r="N1367" s="5">
        <f t="shared" si="436"/>
        <v>1.2653333333333334</v>
      </c>
      <c r="S1367" s="164">
        <f t="shared" si="421"/>
        <v>0</v>
      </c>
    </row>
    <row r="1368" spans="1:19" ht="31.5" x14ac:dyDescent="0.25">
      <c r="A1368" s="70">
        <v>25102007</v>
      </c>
      <c r="B1368" s="26" t="s">
        <v>878</v>
      </c>
      <c r="C1368" s="30" t="s">
        <v>1058</v>
      </c>
      <c r="D1368" s="10">
        <f t="shared" si="433"/>
        <v>1.3666666666666667</v>
      </c>
      <c r="E1368" s="100">
        <f>VLOOKUP(A1368,[1]Лист1!$A$2:$O$1343,14,0)</f>
        <v>1.64</v>
      </c>
      <c r="F1368" s="147">
        <f>2*0.7</f>
        <v>1.4</v>
      </c>
      <c r="G1368" s="162">
        <f t="shared" si="434"/>
        <v>1.7056</v>
      </c>
      <c r="H1368" s="163"/>
      <c r="I1368" s="114">
        <f t="shared" si="438"/>
        <v>1.68</v>
      </c>
      <c r="J1368" s="115">
        <f t="shared" si="437"/>
        <v>2.4390243902439011</v>
      </c>
      <c r="K1368" s="97">
        <f t="shared" si="414"/>
        <v>1.4</v>
      </c>
      <c r="L1368" s="98">
        <f t="shared" si="415"/>
        <v>1.68</v>
      </c>
      <c r="M1368" s="5">
        <f t="shared" si="435"/>
        <v>2.4390243902439011</v>
      </c>
      <c r="N1368" s="5">
        <f t="shared" si="436"/>
        <v>1.4213333333333333</v>
      </c>
      <c r="S1368" s="164">
        <f t="shared" si="421"/>
        <v>0</v>
      </c>
    </row>
    <row r="1369" spans="1:19" ht="31.5" x14ac:dyDescent="0.25">
      <c r="A1369" s="70">
        <v>25102027</v>
      </c>
      <c r="B1369" s="30" t="s">
        <v>925</v>
      </c>
      <c r="C1369" s="30" t="s">
        <v>1058</v>
      </c>
      <c r="D1369" s="10">
        <f t="shared" si="433"/>
        <v>1.5666666666666667</v>
      </c>
      <c r="E1369" s="100">
        <f>VLOOKUP(A1369,[1]Лист1!$A$2:$O$1343,14,0)</f>
        <v>1.88</v>
      </c>
      <c r="F1369" s="147">
        <f>2*0.8</f>
        <v>1.6</v>
      </c>
      <c r="G1369" s="162">
        <f t="shared" si="434"/>
        <v>1.9552</v>
      </c>
      <c r="H1369" s="163"/>
      <c r="I1369" s="114">
        <f t="shared" si="438"/>
        <v>1.92</v>
      </c>
      <c r="J1369" s="115">
        <f t="shared" si="437"/>
        <v>2.1276595744680833</v>
      </c>
      <c r="K1369" s="97">
        <f t="shared" si="414"/>
        <v>1.6</v>
      </c>
      <c r="L1369" s="98">
        <f t="shared" si="415"/>
        <v>1.92</v>
      </c>
      <c r="M1369" s="5">
        <f t="shared" si="435"/>
        <v>2.1276595744680833</v>
      </c>
      <c r="N1369" s="5">
        <f t="shared" si="436"/>
        <v>1.6293333333333333</v>
      </c>
      <c r="S1369" s="164">
        <f t="shared" si="421"/>
        <v>0</v>
      </c>
    </row>
    <row r="1370" spans="1:19" ht="31.5" x14ac:dyDescent="0.25">
      <c r="A1370" s="70">
        <v>25102009</v>
      </c>
      <c r="B1370" s="26" t="s">
        <v>917</v>
      </c>
      <c r="C1370" s="30" t="s">
        <v>1058</v>
      </c>
      <c r="D1370" s="10">
        <f t="shared" si="433"/>
        <v>1.7000000000000002</v>
      </c>
      <c r="E1370" s="100">
        <f>VLOOKUP(A1370,[1]Лист1!$A$2:$O$1343,14,0)</f>
        <v>2.04</v>
      </c>
      <c r="F1370" s="147">
        <f>2*0.85</f>
        <v>1.7</v>
      </c>
      <c r="G1370" s="162">
        <f t="shared" si="434"/>
        <v>2.1215999999999999</v>
      </c>
      <c r="H1370" s="163"/>
      <c r="I1370" s="114">
        <f t="shared" si="438"/>
        <v>2.04</v>
      </c>
      <c r="J1370" s="115">
        <f t="shared" si="437"/>
        <v>0</v>
      </c>
      <c r="K1370" s="97">
        <f t="shared" si="414"/>
        <v>1.7</v>
      </c>
      <c r="L1370" s="98">
        <f t="shared" si="415"/>
        <v>2.04</v>
      </c>
      <c r="M1370" s="5">
        <f t="shared" si="435"/>
        <v>0</v>
      </c>
      <c r="N1370" s="5">
        <f t="shared" si="436"/>
        <v>1.7680000000000002</v>
      </c>
      <c r="S1370" s="164">
        <f t="shared" si="421"/>
        <v>0</v>
      </c>
    </row>
    <row r="1371" spans="1:19" ht="31.5" x14ac:dyDescent="0.25">
      <c r="A1371" s="70">
        <v>25102030</v>
      </c>
      <c r="B1371" s="30" t="s">
        <v>929</v>
      </c>
      <c r="C1371" s="30" t="s">
        <v>1058</v>
      </c>
      <c r="D1371" s="10">
        <f t="shared" si="433"/>
        <v>1.8333333333333335</v>
      </c>
      <c r="E1371" s="100">
        <f>VLOOKUP(A1371,[1]Лист1!$A$2:$O$1343,14,0)</f>
        <v>2.2000000000000002</v>
      </c>
      <c r="F1371" s="147">
        <f>2*0.95</f>
        <v>1.9</v>
      </c>
      <c r="G1371" s="162">
        <f t="shared" si="434"/>
        <v>2.2880000000000003</v>
      </c>
      <c r="H1371" s="163"/>
      <c r="I1371" s="114">
        <f t="shared" si="438"/>
        <v>2.2799999999999998</v>
      </c>
      <c r="J1371" s="115">
        <f t="shared" si="437"/>
        <v>3.6363636363636118</v>
      </c>
      <c r="K1371" s="97">
        <f t="shared" ref="K1371:K1437" si="439">F1371</f>
        <v>1.9</v>
      </c>
      <c r="L1371" s="98">
        <f t="shared" ref="L1371:L1438" si="440">K1371*1.2</f>
        <v>2.2799999999999998</v>
      </c>
      <c r="M1371" s="5">
        <f t="shared" si="435"/>
        <v>3.6363636363636118</v>
      </c>
      <c r="N1371" s="5">
        <f t="shared" si="436"/>
        <v>1.906666666666667</v>
      </c>
      <c r="S1371" s="164">
        <f t="shared" si="421"/>
        <v>0</v>
      </c>
    </row>
    <row r="1372" spans="1:19" x14ac:dyDescent="0.25">
      <c r="A1372" s="70">
        <v>25100002</v>
      </c>
      <c r="B1372" s="9" t="s">
        <v>880</v>
      </c>
      <c r="C1372" s="30" t="s">
        <v>1058</v>
      </c>
      <c r="D1372" s="10">
        <f t="shared" si="433"/>
        <v>2.0500000000000003</v>
      </c>
      <c r="E1372" s="100">
        <f>VLOOKUP(A1372,[1]Лист1!$A$2:$O$1343,14,0)</f>
        <v>2.46</v>
      </c>
      <c r="F1372" s="147">
        <f>1.05*2</f>
        <v>2.1</v>
      </c>
      <c r="G1372" s="162">
        <f t="shared" si="434"/>
        <v>2.5584000000000002</v>
      </c>
      <c r="H1372" s="163"/>
      <c r="I1372" s="114">
        <f t="shared" si="438"/>
        <v>2.52</v>
      </c>
      <c r="J1372" s="115">
        <f t="shared" si="437"/>
        <v>2.4390243902439011</v>
      </c>
      <c r="K1372" s="97">
        <f t="shared" si="439"/>
        <v>2.1</v>
      </c>
      <c r="L1372" s="98">
        <f t="shared" si="440"/>
        <v>2.52</v>
      </c>
      <c r="M1372" s="5">
        <f t="shared" si="435"/>
        <v>2.4390243902439011</v>
      </c>
      <c r="N1372" s="5">
        <f t="shared" si="436"/>
        <v>2.1320000000000006</v>
      </c>
      <c r="S1372" s="164">
        <f t="shared" si="421"/>
        <v>0</v>
      </c>
    </row>
    <row r="1373" spans="1:19" ht="31.5" x14ac:dyDescent="0.25">
      <c r="A1373" s="70">
        <v>25100062</v>
      </c>
      <c r="B1373" s="30" t="s">
        <v>921</v>
      </c>
      <c r="C1373" s="30" t="s">
        <v>1058</v>
      </c>
      <c r="D1373" s="10">
        <f t="shared" si="433"/>
        <v>2.35</v>
      </c>
      <c r="E1373" s="100">
        <f>VLOOKUP(A1373,[1]Лист1!$A$2:$O$1343,14,0)</f>
        <v>2.82</v>
      </c>
      <c r="F1373" s="147">
        <f>1.2*2</f>
        <v>2.4</v>
      </c>
      <c r="G1373" s="162">
        <f t="shared" si="434"/>
        <v>2.9327999999999999</v>
      </c>
      <c r="H1373" s="163"/>
      <c r="I1373" s="114">
        <f t="shared" si="438"/>
        <v>2.88</v>
      </c>
      <c r="J1373" s="115">
        <f t="shared" si="437"/>
        <v>2.1276595744680833</v>
      </c>
      <c r="K1373" s="97">
        <f t="shared" si="439"/>
        <v>2.4</v>
      </c>
      <c r="L1373" s="98">
        <f t="shared" si="440"/>
        <v>2.88</v>
      </c>
      <c r="M1373" s="5">
        <f t="shared" si="435"/>
        <v>2.1276595744680833</v>
      </c>
      <c r="N1373" s="5">
        <f t="shared" si="436"/>
        <v>2.4440000000000004</v>
      </c>
      <c r="S1373" s="164">
        <f t="shared" si="421"/>
        <v>0</v>
      </c>
    </row>
    <row r="1374" spans="1:19" ht="31.5" x14ac:dyDescent="0.25">
      <c r="A1374" s="70">
        <v>25100064</v>
      </c>
      <c r="B1374" s="30" t="s">
        <v>922</v>
      </c>
      <c r="C1374" s="30" t="s">
        <v>1058</v>
      </c>
      <c r="D1374" s="10">
        <f t="shared" si="433"/>
        <v>2.5500000000000003</v>
      </c>
      <c r="E1374" s="100">
        <f>VLOOKUP(A1374,[1]Лист1!$A$2:$O$1343,14,0)</f>
        <v>3.06</v>
      </c>
      <c r="F1374" s="147">
        <f>1.3*2</f>
        <v>2.6</v>
      </c>
      <c r="G1374" s="162">
        <f t="shared" si="434"/>
        <v>3.1824000000000003</v>
      </c>
      <c r="H1374" s="163"/>
      <c r="I1374" s="114">
        <f t="shared" si="438"/>
        <v>3.12</v>
      </c>
      <c r="J1374" s="115">
        <f t="shared" si="437"/>
        <v>1.9607843137254832</v>
      </c>
      <c r="K1374" s="97">
        <f t="shared" si="439"/>
        <v>2.6</v>
      </c>
      <c r="L1374" s="98">
        <f t="shared" si="440"/>
        <v>3.12</v>
      </c>
      <c r="M1374" s="5">
        <f t="shared" si="435"/>
        <v>1.9607843137254832</v>
      </c>
      <c r="N1374" s="5">
        <f t="shared" si="436"/>
        <v>2.6520000000000006</v>
      </c>
      <c r="S1374" s="164">
        <f t="shared" si="421"/>
        <v>0</v>
      </c>
    </row>
    <row r="1375" spans="1:19" x14ac:dyDescent="0.25">
      <c r="A1375" s="70">
        <v>25102023</v>
      </c>
      <c r="B1375" s="21" t="s">
        <v>920</v>
      </c>
      <c r="C1375" s="30" t="s">
        <v>1058</v>
      </c>
      <c r="D1375" s="10">
        <f t="shared" si="433"/>
        <v>2.95</v>
      </c>
      <c r="E1375" s="100">
        <f>VLOOKUP(A1375,[1]Лист1!$A$2:$O$1343,14,0)</f>
        <v>3.54</v>
      </c>
      <c r="F1375" s="147">
        <f>1.5*2</f>
        <v>3</v>
      </c>
      <c r="G1375" s="162">
        <f t="shared" si="434"/>
        <v>3.6816</v>
      </c>
      <c r="H1375" s="163"/>
      <c r="I1375" s="114">
        <f t="shared" si="438"/>
        <v>3.5999999999999996</v>
      </c>
      <c r="J1375" s="115">
        <f t="shared" si="437"/>
        <v>1.6949152542372872</v>
      </c>
      <c r="K1375" s="97">
        <f t="shared" si="439"/>
        <v>3</v>
      </c>
      <c r="L1375" s="98">
        <f t="shared" si="440"/>
        <v>3.5999999999999996</v>
      </c>
      <c r="M1375" s="5">
        <f t="shared" si="435"/>
        <v>1.6949152542372872</v>
      </c>
      <c r="N1375" s="5">
        <f t="shared" si="436"/>
        <v>3.0680000000000005</v>
      </c>
      <c r="S1375" s="164">
        <f t="shared" si="421"/>
        <v>0</v>
      </c>
    </row>
    <row r="1376" spans="1:19" x14ac:dyDescent="0.25">
      <c r="A1376" s="70">
        <v>25102002</v>
      </c>
      <c r="B1376" s="26" t="s">
        <v>876</v>
      </c>
      <c r="C1376" s="30" t="s">
        <v>1058</v>
      </c>
      <c r="D1376" s="10">
        <f t="shared" si="433"/>
        <v>5.6166666666666671</v>
      </c>
      <c r="E1376" s="100">
        <f>VLOOKUP(A1376,[1]Лист1!$A$2:$O$1343,14,0)</f>
        <v>6.74</v>
      </c>
      <c r="F1376" s="147">
        <f>2.85*2</f>
        <v>5.7</v>
      </c>
      <c r="G1376" s="162">
        <f t="shared" si="434"/>
        <v>7.0096000000000007</v>
      </c>
      <c r="H1376" s="163"/>
      <c r="I1376" s="114">
        <f t="shared" si="438"/>
        <v>6.84</v>
      </c>
      <c r="J1376" s="115">
        <f t="shared" si="437"/>
        <v>1.4836795252225414</v>
      </c>
      <c r="K1376" s="97">
        <f t="shared" si="439"/>
        <v>5.7</v>
      </c>
      <c r="L1376" s="98">
        <f t="shared" si="440"/>
        <v>6.84</v>
      </c>
      <c r="M1376" s="5">
        <f t="shared" si="435"/>
        <v>1.4836795252225414</v>
      </c>
      <c r="N1376" s="5">
        <f t="shared" si="436"/>
        <v>5.8413333333333339</v>
      </c>
      <c r="S1376" s="164">
        <f t="shared" si="421"/>
        <v>0</v>
      </c>
    </row>
    <row r="1377" spans="1:19" x14ac:dyDescent="0.25">
      <c r="A1377" s="70">
        <v>25100001</v>
      </c>
      <c r="B1377" s="9" t="s">
        <v>879</v>
      </c>
      <c r="C1377" s="30" t="s">
        <v>1058</v>
      </c>
      <c r="D1377" s="10">
        <f t="shared" si="433"/>
        <v>12.233333333333334</v>
      </c>
      <c r="E1377" s="100">
        <f>VLOOKUP(A1377,[1]Лист1!$A$2:$O$1343,14,0)</f>
        <v>14.68</v>
      </c>
      <c r="F1377" s="147">
        <f>6.15*2</f>
        <v>12.3</v>
      </c>
      <c r="G1377" s="162">
        <f t="shared" si="434"/>
        <v>15.267200000000001</v>
      </c>
      <c r="H1377" s="163"/>
      <c r="I1377" s="114">
        <f t="shared" si="438"/>
        <v>14.76</v>
      </c>
      <c r="J1377" s="115">
        <f t="shared" si="437"/>
        <v>0.54495912806540048</v>
      </c>
      <c r="K1377" s="97">
        <f t="shared" si="439"/>
        <v>12.3</v>
      </c>
      <c r="L1377" s="98">
        <f t="shared" si="440"/>
        <v>14.76</v>
      </c>
      <c r="M1377" s="5">
        <f t="shared" si="435"/>
        <v>0.54495912806540048</v>
      </c>
      <c r="N1377" s="5">
        <f t="shared" si="436"/>
        <v>12.722666666666669</v>
      </c>
      <c r="S1377" s="164">
        <f t="shared" si="421"/>
        <v>0</v>
      </c>
    </row>
    <row r="1378" spans="1:19" ht="31.5" x14ac:dyDescent="0.25">
      <c r="A1378" s="67">
        <v>25100003</v>
      </c>
      <c r="B1378" s="30" t="s">
        <v>897</v>
      </c>
      <c r="C1378" s="30" t="s">
        <v>1012</v>
      </c>
      <c r="D1378" s="10">
        <f t="shared" si="433"/>
        <v>200</v>
      </c>
      <c r="E1378" s="100">
        <f>VLOOKUP(A1378,[1]Лист1!$A$2:$O$1343,14,0)</f>
        <v>240</v>
      </c>
      <c r="F1378" s="147">
        <f>100*2</f>
        <v>200</v>
      </c>
      <c r="G1378" s="162">
        <f t="shared" si="434"/>
        <v>249.60000000000002</v>
      </c>
      <c r="H1378" s="163"/>
      <c r="I1378" s="114">
        <f t="shared" si="438"/>
        <v>240</v>
      </c>
      <c r="J1378" s="115">
        <f t="shared" si="437"/>
        <v>0</v>
      </c>
      <c r="K1378" s="97">
        <f t="shared" si="439"/>
        <v>200</v>
      </c>
      <c r="L1378" s="98">
        <f t="shared" si="440"/>
        <v>240</v>
      </c>
      <c r="M1378" s="5">
        <f t="shared" si="435"/>
        <v>0</v>
      </c>
      <c r="N1378" s="5">
        <f t="shared" si="436"/>
        <v>208</v>
      </c>
      <c r="S1378" s="164">
        <f t="shared" si="421"/>
        <v>0</v>
      </c>
    </row>
    <row r="1379" spans="1:19" x14ac:dyDescent="0.25">
      <c r="A1379" s="67">
        <v>25100105</v>
      </c>
      <c r="B1379" s="30" t="s">
        <v>1123</v>
      </c>
      <c r="C1379" s="30" t="s">
        <v>1058</v>
      </c>
      <c r="D1379" s="10">
        <f t="shared" si="433"/>
        <v>3.3166666666666669</v>
      </c>
      <c r="E1379" s="100">
        <f>VLOOKUP(A1379,[1]Лист1!$A$2:$O$1343,14,0)</f>
        <v>3.98</v>
      </c>
      <c r="F1379" s="147">
        <f>1.7*2</f>
        <v>3.4</v>
      </c>
      <c r="G1379" s="162">
        <f t="shared" si="434"/>
        <v>4.1391999999999998</v>
      </c>
      <c r="H1379" s="163"/>
      <c r="I1379" s="114">
        <f t="shared" si="438"/>
        <v>4.08</v>
      </c>
      <c r="J1379" s="115">
        <f t="shared" si="437"/>
        <v>2.5125628140703498</v>
      </c>
      <c r="K1379" s="97">
        <f t="shared" si="439"/>
        <v>3.4</v>
      </c>
      <c r="L1379" s="98">
        <f t="shared" si="440"/>
        <v>4.08</v>
      </c>
      <c r="M1379" s="5">
        <f t="shared" si="435"/>
        <v>2.5125628140703498</v>
      </c>
      <c r="N1379" s="5">
        <f t="shared" si="436"/>
        <v>3.4493333333333336</v>
      </c>
      <c r="S1379" s="164">
        <f t="shared" si="421"/>
        <v>0</v>
      </c>
    </row>
    <row r="1380" spans="1:19" x14ac:dyDescent="0.25">
      <c r="A1380" s="67">
        <v>25100129</v>
      </c>
      <c r="B1380" s="30" t="s">
        <v>1261</v>
      </c>
      <c r="C1380" s="30" t="s">
        <v>1262</v>
      </c>
      <c r="D1380" s="10"/>
      <c r="E1380" s="100">
        <v>0</v>
      </c>
      <c r="F1380" s="147">
        <f>470*2</f>
        <v>940</v>
      </c>
      <c r="G1380" s="162"/>
      <c r="H1380" s="163"/>
      <c r="I1380" s="114">
        <f t="shared" si="438"/>
        <v>1128</v>
      </c>
      <c r="J1380" s="115">
        <v>0</v>
      </c>
      <c r="K1380" s="97"/>
      <c r="S1380" s="164">
        <f t="shared" si="421"/>
        <v>0</v>
      </c>
    </row>
    <row r="1381" spans="1:19" x14ac:dyDescent="0.25">
      <c r="A1381" s="251" t="s">
        <v>1052</v>
      </c>
      <c r="B1381" s="252"/>
      <c r="C1381" s="252"/>
      <c r="D1381" s="252"/>
      <c r="E1381" s="252"/>
      <c r="F1381" s="252"/>
      <c r="G1381" s="252"/>
      <c r="H1381" s="252"/>
      <c r="I1381" s="253"/>
      <c r="J1381" s="133"/>
      <c r="K1381" s="97">
        <f t="shared" si="439"/>
        <v>0</v>
      </c>
      <c r="L1381" s="98">
        <f t="shared" si="440"/>
        <v>0</v>
      </c>
      <c r="M1381" s="5" t="e">
        <f t="shared" ref="M1381:M1390" si="441">L1381/E1381*100-100</f>
        <v>#DIV/0!</v>
      </c>
      <c r="N1381" s="5">
        <f t="shared" ref="N1381:N1390" si="442">D1381*1.04</f>
        <v>0</v>
      </c>
      <c r="S1381" s="164">
        <f t="shared" si="421"/>
        <v>0</v>
      </c>
    </row>
    <row r="1382" spans="1:19" ht="31.5" x14ac:dyDescent="0.25">
      <c r="A1382" s="70">
        <v>25100031</v>
      </c>
      <c r="B1382" s="9" t="s">
        <v>884</v>
      </c>
      <c r="C1382" s="30" t="s">
        <v>1058</v>
      </c>
      <c r="D1382" s="10">
        <f t="shared" ref="D1382:D1390" si="443">E1382/1.2</f>
        <v>4.75</v>
      </c>
      <c r="E1382" s="100">
        <f>VLOOKUP(A1382,[1]Лист1!$A$2:$O$1343,14,0)</f>
        <v>5.7</v>
      </c>
      <c r="F1382" s="147">
        <f>2.4*2</f>
        <v>4.8</v>
      </c>
      <c r="G1382" s="148">
        <f t="shared" ref="G1382:G1390" si="444">E1382*$H$11</f>
        <v>5.9280000000000008</v>
      </c>
      <c r="H1382" s="149"/>
      <c r="I1382" s="150">
        <f t="shared" si="438"/>
        <v>5.76</v>
      </c>
      <c r="J1382" s="115">
        <f t="shared" ref="J1382:J1390" si="445">I1382/E1382*100-100</f>
        <v>1.0526315789473699</v>
      </c>
      <c r="K1382" s="97">
        <f t="shared" si="439"/>
        <v>4.8</v>
      </c>
      <c r="L1382" s="98">
        <f t="shared" si="440"/>
        <v>5.76</v>
      </c>
      <c r="M1382" s="5">
        <f t="shared" si="441"/>
        <v>1.0526315789473699</v>
      </c>
      <c r="N1382" s="5">
        <f t="shared" si="442"/>
        <v>4.9400000000000004</v>
      </c>
      <c r="S1382" s="164">
        <f t="shared" si="421"/>
        <v>0</v>
      </c>
    </row>
    <row r="1383" spans="1:19" ht="31.5" x14ac:dyDescent="0.25">
      <c r="A1383" s="70">
        <v>25100063</v>
      </c>
      <c r="B1383" s="30" t="s">
        <v>923</v>
      </c>
      <c r="C1383" s="30" t="s">
        <v>1058</v>
      </c>
      <c r="D1383" s="10">
        <f t="shared" si="443"/>
        <v>5.45</v>
      </c>
      <c r="E1383" s="100">
        <f>VLOOKUP(A1383,[1]Лист1!$A$2:$O$1343,14,0)</f>
        <v>6.54</v>
      </c>
      <c r="F1383" s="147">
        <f>2.75*2</f>
        <v>5.5</v>
      </c>
      <c r="G1383" s="148">
        <f t="shared" si="444"/>
        <v>6.8016000000000005</v>
      </c>
      <c r="H1383" s="149"/>
      <c r="I1383" s="150">
        <f t="shared" si="438"/>
        <v>6.6</v>
      </c>
      <c r="J1383" s="115">
        <f t="shared" si="445"/>
        <v>0.91743119266054407</v>
      </c>
      <c r="K1383" s="97">
        <f t="shared" si="439"/>
        <v>5.5</v>
      </c>
      <c r="L1383" s="98">
        <f t="shared" si="440"/>
        <v>6.6</v>
      </c>
      <c r="M1383" s="5">
        <f t="shared" si="441"/>
        <v>0.91743119266054407</v>
      </c>
      <c r="N1383" s="5">
        <f t="shared" si="442"/>
        <v>5.6680000000000001</v>
      </c>
      <c r="S1383" s="164">
        <f t="shared" si="421"/>
        <v>0</v>
      </c>
    </row>
    <row r="1384" spans="1:19" ht="31.5" x14ac:dyDescent="0.25">
      <c r="A1384" s="70">
        <v>25110051</v>
      </c>
      <c r="B1384" s="9" t="s">
        <v>885</v>
      </c>
      <c r="C1384" s="30" t="s">
        <v>1058</v>
      </c>
      <c r="D1384" s="10">
        <f t="shared" si="443"/>
        <v>6.2</v>
      </c>
      <c r="E1384" s="100">
        <f>VLOOKUP(A1384,[1]Лист1!$A$2:$O$1343,14,0)</f>
        <v>7.44</v>
      </c>
      <c r="F1384" s="147">
        <f>3.1*2</f>
        <v>6.2</v>
      </c>
      <c r="G1384" s="148">
        <f t="shared" si="444"/>
        <v>7.7376000000000005</v>
      </c>
      <c r="H1384" s="149"/>
      <c r="I1384" s="150">
        <f t="shared" si="438"/>
        <v>7.4399999999999995</v>
      </c>
      <c r="J1384" s="115">
        <f t="shared" si="445"/>
        <v>0</v>
      </c>
      <c r="K1384" s="97">
        <f t="shared" si="439"/>
        <v>6.2</v>
      </c>
      <c r="L1384" s="98">
        <f t="shared" si="440"/>
        <v>7.4399999999999995</v>
      </c>
      <c r="M1384" s="5">
        <f t="shared" si="441"/>
        <v>0</v>
      </c>
      <c r="N1384" s="5">
        <f t="shared" si="442"/>
        <v>6.4480000000000004</v>
      </c>
      <c r="S1384" s="164">
        <f t="shared" si="421"/>
        <v>0</v>
      </c>
    </row>
    <row r="1385" spans="1:19" x14ac:dyDescent="0.25">
      <c r="A1385" s="70">
        <v>25100012</v>
      </c>
      <c r="B1385" s="9" t="s">
        <v>886</v>
      </c>
      <c r="C1385" s="30" t="s">
        <v>1058</v>
      </c>
      <c r="D1385" s="10">
        <f t="shared" si="443"/>
        <v>7.1333333333333337</v>
      </c>
      <c r="E1385" s="100">
        <f>VLOOKUP(A1385,[1]Лист1!$A$2:$O$1343,14,0)</f>
        <v>8.56</v>
      </c>
      <c r="F1385" s="147">
        <f>3.6*2</f>
        <v>7.2</v>
      </c>
      <c r="G1385" s="148">
        <f t="shared" si="444"/>
        <v>8.9024000000000001</v>
      </c>
      <c r="H1385" s="149"/>
      <c r="I1385" s="150">
        <f t="shared" si="438"/>
        <v>8.64</v>
      </c>
      <c r="J1385" s="115">
        <f t="shared" si="445"/>
        <v>0.93457943925234588</v>
      </c>
      <c r="K1385" s="97">
        <f t="shared" si="439"/>
        <v>7.2</v>
      </c>
      <c r="L1385" s="98">
        <f t="shared" si="440"/>
        <v>8.64</v>
      </c>
      <c r="M1385" s="5">
        <f t="shared" si="441"/>
        <v>0.93457943925234588</v>
      </c>
      <c r="N1385" s="5">
        <f t="shared" si="442"/>
        <v>7.4186666666666676</v>
      </c>
      <c r="S1385" s="164">
        <f t="shared" si="421"/>
        <v>0</v>
      </c>
    </row>
    <row r="1386" spans="1:19" x14ac:dyDescent="0.25">
      <c r="A1386" s="70">
        <v>25100065</v>
      </c>
      <c r="B1386" s="30" t="s">
        <v>927</v>
      </c>
      <c r="C1386" s="30" t="s">
        <v>1058</v>
      </c>
      <c r="D1386" s="10">
        <f t="shared" si="443"/>
        <v>5.1000000000000005</v>
      </c>
      <c r="E1386" s="100">
        <f>VLOOKUP(A1386,[1]Лист1!$A$2:$O$1343,14,0)</f>
        <v>6.12</v>
      </c>
      <c r="F1386" s="147">
        <f>2.55*2</f>
        <v>5.0999999999999996</v>
      </c>
      <c r="G1386" s="148">
        <f t="shared" si="444"/>
        <v>6.3648000000000007</v>
      </c>
      <c r="H1386" s="149"/>
      <c r="I1386" s="150">
        <f t="shared" si="438"/>
        <v>6.1199999999999992</v>
      </c>
      <c r="J1386" s="115">
        <f t="shared" si="445"/>
        <v>0</v>
      </c>
      <c r="K1386" s="97">
        <f t="shared" si="439"/>
        <v>5.0999999999999996</v>
      </c>
      <c r="L1386" s="98">
        <f t="shared" si="440"/>
        <v>6.1199999999999992</v>
      </c>
      <c r="M1386" s="5">
        <f t="shared" si="441"/>
        <v>0</v>
      </c>
      <c r="N1386" s="5">
        <f t="shared" si="442"/>
        <v>5.3040000000000012</v>
      </c>
      <c r="S1386" s="164">
        <f t="shared" si="421"/>
        <v>0</v>
      </c>
    </row>
    <row r="1387" spans="1:19" x14ac:dyDescent="0.25">
      <c r="A1387" s="70">
        <v>25100008</v>
      </c>
      <c r="B1387" s="9" t="s">
        <v>883</v>
      </c>
      <c r="C1387" s="30" t="s">
        <v>1058</v>
      </c>
      <c r="D1387" s="10">
        <f t="shared" si="443"/>
        <v>7.9833333333333334</v>
      </c>
      <c r="E1387" s="100">
        <f>VLOOKUP(A1387,[1]Лист1!$A$2:$O$1343,14,0)</f>
        <v>9.58</v>
      </c>
      <c r="F1387" s="147">
        <f>4*2</f>
        <v>8</v>
      </c>
      <c r="G1387" s="148">
        <f t="shared" si="444"/>
        <v>9.9632000000000005</v>
      </c>
      <c r="H1387" s="149"/>
      <c r="I1387" s="150">
        <f t="shared" si="438"/>
        <v>9.6</v>
      </c>
      <c r="J1387" s="115">
        <f t="shared" si="445"/>
        <v>0.20876826722337682</v>
      </c>
      <c r="K1387" s="97">
        <f t="shared" si="439"/>
        <v>8</v>
      </c>
      <c r="L1387" s="98">
        <f t="shared" si="440"/>
        <v>9.6</v>
      </c>
      <c r="M1387" s="5">
        <f t="shared" si="441"/>
        <v>0.20876826722337682</v>
      </c>
      <c r="N1387" s="5">
        <f t="shared" si="442"/>
        <v>8.3026666666666671</v>
      </c>
      <c r="S1387" s="164">
        <f t="shared" si="421"/>
        <v>0</v>
      </c>
    </row>
    <row r="1388" spans="1:19" x14ac:dyDescent="0.25">
      <c r="A1388" s="70">
        <v>25100007</v>
      </c>
      <c r="B1388" s="9" t="s">
        <v>882</v>
      </c>
      <c r="C1388" s="30" t="s">
        <v>1058</v>
      </c>
      <c r="D1388" s="10">
        <f t="shared" si="443"/>
        <v>10.033333333333333</v>
      </c>
      <c r="E1388" s="100">
        <f>VLOOKUP(A1388,[1]Лист1!$A$2:$O$1343,14,0)</f>
        <v>12.04</v>
      </c>
      <c r="F1388" s="147">
        <f>5.05*2</f>
        <v>10.1</v>
      </c>
      <c r="G1388" s="148">
        <f t="shared" si="444"/>
        <v>12.521599999999999</v>
      </c>
      <c r="H1388" s="149"/>
      <c r="I1388" s="150">
        <f t="shared" si="438"/>
        <v>12.12</v>
      </c>
      <c r="J1388" s="115">
        <f t="shared" si="445"/>
        <v>0.66445182724253016</v>
      </c>
      <c r="K1388" s="97">
        <f t="shared" si="439"/>
        <v>10.1</v>
      </c>
      <c r="L1388" s="98">
        <f t="shared" si="440"/>
        <v>12.12</v>
      </c>
      <c r="M1388" s="5">
        <f t="shared" si="441"/>
        <v>0.66445182724253016</v>
      </c>
      <c r="N1388" s="5">
        <f t="shared" si="442"/>
        <v>10.434666666666667</v>
      </c>
      <c r="S1388" s="164">
        <f t="shared" si="421"/>
        <v>0</v>
      </c>
    </row>
    <row r="1389" spans="1:19" ht="31.5" x14ac:dyDescent="0.25">
      <c r="A1389" s="67">
        <v>25110045</v>
      </c>
      <c r="B1389" s="30" t="s">
        <v>898</v>
      </c>
      <c r="C1389" s="30" t="s">
        <v>1012</v>
      </c>
      <c r="D1389" s="10">
        <f t="shared" si="443"/>
        <v>250</v>
      </c>
      <c r="E1389" s="100">
        <f>VLOOKUP(A1389,[1]Лист1!$A$2:$O$1343,14,0)</f>
        <v>300</v>
      </c>
      <c r="F1389" s="147">
        <f>125*2</f>
        <v>250</v>
      </c>
      <c r="G1389" s="148">
        <f t="shared" si="444"/>
        <v>312</v>
      </c>
      <c r="H1389" s="149"/>
      <c r="I1389" s="150">
        <f t="shared" si="438"/>
        <v>300</v>
      </c>
      <c r="J1389" s="115">
        <f t="shared" si="445"/>
        <v>0</v>
      </c>
      <c r="K1389" s="97">
        <f t="shared" si="439"/>
        <v>250</v>
      </c>
      <c r="L1389" s="98">
        <f t="shared" si="440"/>
        <v>300</v>
      </c>
      <c r="M1389" s="5">
        <f t="shared" si="441"/>
        <v>0</v>
      </c>
      <c r="N1389" s="5">
        <f t="shared" si="442"/>
        <v>260</v>
      </c>
      <c r="S1389" s="164">
        <f t="shared" si="421"/>
        <v>0</v>
      </c>
    </row>
    <row r="1390" spans="1:19" x14ac:dyDescent="0.25">
      <c r="A1390" s="70">
        <v>25102010</v>
      </c>
      <c r="B1390" s="26" t="s">
        <v>918</v>
      </c>
      <c r="C1390" s="30" t="s">
        <v>1059</v>
      </c>
      <c r="D1390" s="10">
        <f t="shared" si="443"/>
        <v>270</v>
      </c>
      <c r="E1390" s="100">
        <f>VLOOKUP(A1390,[1]Лист1!$A$2:$O$1343,14,0)</f>
        <v>324</v>
      </c>
      <c r="F1390" s="147">
        <f>135*2</f>
        <v>270</v>
      </c>
      <c r="G1390" s="148">
        <f t="shared" si="444"/>
        <v>336.96000000000004</v>
      </c>
      <c r="H1390" s="149"/>
      <c r="I1390" s="150">
        <f t="shared" si="438"/>
        <v>324</v>
      </c>
      <c r="J1390" s="115">
        <f t="shared" si="445"/>
        <v>0</v>
      </c>
      <c r="K1390" s="97">
        <f t="shared" si="439"/>
        <v>270</v>
      </c>
      <c r="L1390" s="98">
        <f t="shared" si="440"/>
        <v>324</v>
      </c>
      <c r="M1390" s="5">
        <f t="shared" si="441"/>
        <v>0</v>
      </c>
      <c r="N1390" s="5">
        <f t="shared" si="442"/>
        <v>280.8</v>
      </c>
      <c r="S1390" s="164">
        <f t="shared" si="421"/>
        <v>0</v>
      </c>
    </row>
    <row r="1391" spans="1:19" x14ac:dyDescent="0.25">
      <c r="A1391" s="70">
        <v>25100150</v>
      </c>
      <c r="B1391" s="26" t="s">
        <v>1303</v>
      </c>
      <c r="C1391" s="30" t="s">
        <v>1058</v>
      </c>
      <c r="D1391" s="10"/>
      <c r="E1391" s="100">
        <v>0</v>
      </c>
      <c r="F1391" s="147">
        <f>5.75*2</f>
        <v>11.5</v>
      </c>
      <c r="G1391" s="148"/>
      <c r="H1391" s="149"/>
      <c r="I1391" s="150">
        <f t="shared" si="438"/>
        <v>13.799999999999999</v>
      </c>
      <c r="J1391" s="115">
        <v>0</v>
      </c>
      <c r="K1391" s="97"/>
      <c r="S1391" s="164">
        <f t="shared" si="421"/>
        <v>0</v>
      </c>
    </row>
    <row r="1392" spans="1:19" x14ac:dyDescent="0.25">
      <c r="A1392" s="70">
        <v>25100130</v>
      </c>
      <c r="B1392" s="26" t="s">
        <v>1263</v>
      </c>
      <c r="C1392" s="30" t="s">
        <v>1262</v>
      </c>
      <c r="D1392" s="10"/>
      <c r="E1392" s="100">
        <v>0</v>
      </c>
      <c r="F1392" s="147">
        <f>702.5*2</f>
        <v>1405</v>
      </c>
      <c r="G1392" s="148"/>
      <c r="H1392" s="149"/>
      <c r="I1392" s="150">
        <f t="shared" si="438"/>
        <v>1686</v>
      </c>
      <c r="J1392" s="115">
        <v>0</v>
      </c>
      <c r="K1392" s="97"/>
      <c r="S1392" s="164">
        <f t="shared" ref="S1392" si="446">(ROUND(F1392,2)*1.2)-ROUND(I1392,2)</f>
        <v>0</v>
      </c>
    </row>
    <row r="1393" spans="1:19" x14ac:dyDescent="0.25">
      <c r="A1393" s="251" t="s">
        <v>1054</v>
      </c>
      <c r="B1393" s="252"/>
      <c r="C1393" s="252"/>
      <c r="D1393" s="252"/>
      <c r="E1393" s="252"/>
      <c r="F1393" s="252"/>
      <c r="G1393" s="252"/>
      <c r="H1393" s="252"/>
      <c r="I1393" s="253"/>
      <c r="J1393" s="133"/>
      <c r="K1393" s="97">
        <f t="shared" si="439"/>
        <v>0</v>
      </c>
      <c r="L1393" s="98">
        <f t="shared" si="440"/>
        <v>0</v>
      </c>
      <c r="M1393" s="5" t="e">
        <f t="shared" ref="M1393:M1410" si="447">L1393/E1393*100-100</f>
        <v>#DIV/0!</v>
      </c>
      <c r="N1393" s="5">
        <f t="shared" ref="N1393:N1410" si="448">D1393*1.04</f>
        <v>0</v>
      </c>
      <c r="S1393" s="164">
        <f t="shared" ref="S1393:S1457" si="449">(ROUND(F1393,2)*1.2)-ROUND(I1393,2)</f>
        <v>0</v>
      </c>
    </row>
    <row r="1394" spans="1:19" ht="47.25" x14ac:dyDescent="0.25">
      <c r="A1394" s="70">
        <v>25100035</v>
      </c>
      <c r="B1394" s="9" t="s">
        <v>891</v>
      </c>
      <c r="C1394" s="30" t="s">
        <v>1058</v>
      </c>
      <c r="D1394" s="10">
        <f t="shared" ref="D1394:D1405" si="450">E1394/1.2</f>
        <v>6.1166666666666671</v>
      </c>
      <c r="E1394" s="100">
        <f>VLOOKUP(A1394,[1]Лист1!$A$2:$O$1343,14,0)</f>
        <v>7.34</v>
      </c>
      <c r="F1394" s="147">
        <f>3.1*2</f>
        <v>6.2</v>
      </c>
      <c r="G1394" s="162">
        <f t="shared" ref="G1394:G1405" si="451">E1394*$H$11</f>
        <v>7.6336000000000004</v>
      </c>
      <c r="H1394" s="163"/>
      <c r="I1394" s="150">
        <f t="shared" si="438"/>
        <v>7.4399999999999995</v>
      </c>
      <c r="J1394" s="115">
        <f t="shared" ref="J1394:J1405" si="452">I1394/E1394*100-100</f>
        <v>1.3623978201634799</v>
      </c>
      <c r="K1394" s="97">
        <f t="shared" si="439"/>
        <v>6.2</v>
      </c>
      <c r="L1394" s="98">
        <f t="shared" si="440"/>
        <v>7.4399999999999995</v>
      </c>
      <c r="M1394" s="5">
        <f t="shared" si="447"/>
        <v>1.3623978201634799</v>
      </c>
      <c r="N1394" s="5">
        <f t="shared" si="448"/>
        <v>6.3613333333333344</v>
      </c>
      <c r="S1394" s="164">
        <f t="shared" si="449"/>
        <v>0</v>
      </c>
    </row>
    <row r="1395" spans="1:19" ht="47.25" x14ac:dyDescent="0.25">
      <c r="A1395" s="70">
        <v>25100034</v>
      </c>
      <c r="B1395" s="9" t="s">
        <v>890</v>
      </c>
      <c r="C1395" s="30" t="s">
        <v>1058</v>
      </c>
      <c r="D1395" s="10">
        <f t="shared" si="450"/>
        <v>6.4666666666666668</v>
      </c>
      <c r="E1395" s="100">
        <f>VLOOKUP(A1395,[1]Лист1!$A$2:$O$1343,14,0)</f>
        <v>7.76</v>
      </c>
      <c r="F1395" s="147">
        <f>3.25*2</f>
        <v>6.5</v>
      </c>
      <c r="G1395" s="162">
        <f t="shared" si="451"/>
        <v>8.0703999999999994</v>
      </c>
      <c r="H1395" s="163"/>
      <c r="I1395" s="150">
        <f t="shared" si="438"/>
        <v>7.8</v>
      </c>
      <c r="J1395" s="115">
        <f t="shared" si="452"/>
        <v>0.51546391752577847</v>
      </c>
      <c r="K1395" s="97">
        <f t="shared" si="439"/>
        <v>6.5</v>
      </c>
      <c r="L1395" s="98">
        <f t="shared" si="440"/>
        <v>7.8</v>
      </c>
      <c r="M1395" s="5">
        <f t="shared" si="447"/>
        <v>0.51546391752577847</v>
      </c>
      <c r="N1395" s="5">
        <f t="shared" si="448"/>
        <v>6.7253333333333334</v>
      </c>
      <c r="S1395" s="164">
        <f t="shared" si="449"/>
        <v>0</v>
      </c>
    </row>
    <row r="1396" spans="1:19" ht="47.25" x14ac:dyDescent="0.25">
      <c r="A1396" s="70">
        <v>25100033</v>
      </c>
      <c r="B1396" s="9" t="s">
        <v>889</v>
      </c>
      <c r="C1396" s="30" t="s">
        <v>1058</v>
      </c>
      <c r="D1396" s="10">
        <f t="shared" si="450"/>
        <v>7.1</v>
      </c>
      <c r="E1396" s="100">
        <f>VLOOKUP(A1396,[1]Лист1!$A$2:$O$1343,14,0)</f>
        <v>8.52</v>
      </c>
      <c r="F1396" s="147">
        <f>3.55*2</f>
        <v>7.1</v>
      </c>
      <c r="G1396" s="162">
        <f t="shared" si="451"/>
        <v>8.8607999999999993</v>
      </c>
      <c r="H1396" s="163"/>
      <c r="I1396" s="150">
        <f t="shared" si="438"/>
        <v>8.52</v>
      </c>
      <c r="J1396" s="115">
        <f t="shared" si="452"/>
        <v>0</v>
      </c>
      <c r="K1396" s="97">
        <f t="shared" si="439"/>
        <v>7.1</v>
      </c>
      <c r="L1396" s="98">
        <f t="shared" si="440"/>
        <v>8.52</v>
      </c>
      <c r="M1396" s="5">
        <f t="shared" si="447"/>
        <v>0</v>
      </c>
      <c r="N1396" s="5">
        <f t="shared" si="448"/>
        <v>7.3839999999999995</v>
      </c>
      <c r="S1396" s="164">
        <f t="shared" si="449"/>
        <v>0</v>
      </c>
    </row>
    <row r="1397" spans="1:19" ht="31.5" x14ac:dyDescent="0.25">
      <c r="A1397" s="70">
        <v>25102028</v>
      </c>
      <c r="B1397" s="30" t="s">
        <v>926</v>
      </c>
      <c r="C1397" s="30" t="s">
        <v>1058</v>
      </c>
      <c r="D1397" s="10">
        <f t="shared" si="450"/>
        <v>8.2166666666666668</v>
      </c>
      <c r="E1397" s="100">
        <f>VLOOKUP(A1397,[1]Лист1!$A$2:$O$1343,14,0)</f>
        <v>9.86</v>
      </c>
      <c r="F1397" s="147">
        <f>4.15*2</f>
        <v>8.3000000000000007</v>
      </c>
      <c r="G1397" s="162">
        <f t="shared" si="451"/>
        <v>10.2544</v>
      </c>
      <c r="H1397" s="163"/>
      <c r="I1397" s="150">
        <f t="shared" si="438"/>
        <v>9.9600000000000009</v>
      </c>
      <c r="J1397" s="115">
        <f t="shared" si="452"/>
        <v>1.014198782961472</v>
      </c>
      <c r="K1397" s="97">
        <f t="shared" si="439"/>
        <v>8.3000000000000007</v>
      </c>
      <c r="L1397" s="98">
        <f t="shared" si="440"/>
        <v>9.9600000000000009</v>
      </c>
      <c r="M1397" s="5">
        <f t="shared" si="447"/>
        <v>1.014198782961472</v>
      </c>
      <c r="N1397" s="5">
        <f t="shared" si="448"/>
        <v>8.5453333333333337</v>
      </c>
      <c r="S1397" s="164">
        <f t="shared" si="449"/>
        <v>0</v>
      </c>
    </row>
    <row r="1398" spans="1:19" ht="31.5" x14ac:dyDescent="0.25">
      <c r="A1398" s="70">
        <v>25100026</v>
      </c>
      <c r="B1398" s="9" t="s">
        <v>892</v>
      </c>
      <c r="C1398" s="30" t="s">
        <v>1058</v>
      </c>
      <c r="D1398" s="10">
        <f t="shared" si="450"/>
        <v>9.6166666666666671</v>
      </c>
      <c r="E1398" s="100">
        <f>VLOOKUP(A1398,[1]Лист1!$A$2:$O$1343,14,0)</f>
        <v>11.54</v>
      </c>
      <c r="F1398" s="147">
        <f>4.85*2</f>
        <v>9.6999999999999993</v>
      </c>
      <c r="G1398" s="162">
        <f t="shared" si="451"/>
        <v>12.0016</v>
      </c>
      <c r="H1398" s="163"/>
      <c r="I1398" s="150">
        <f t="shared" si="438"/>
        <v>11.639999999999999</v>
      </c>
      <c r="J1398" s="115">
        <f t="shared" si="452"/>
        <v>0.86655112651645538</v>
      </c>
      <c r="K1398" s="97">
        <f t="shared" si="439"/>
        <v>9.6999999999999993</v>
      </c>
      <c r="L1398" s="98">
        <f t="shared" si="440"/>
        <v>11.639999999999999</v>
      </c>
      <c r="M1398" s="5">
        <f t="shared" si="447"/>
        <v>0.86655112651645538</v>
      </c>
      <c r="N1398" s="5">
        <f t="shared" si="448"/>
        <v>10.001333333333335</v>
      </c>
      <c r="S1398" s="164">
        <f t="shared" si="449"/>
        <v>0</v>
      </c>
    </row>
    <row r="1399" spans="1:19" ht="47.25" x14ac:dyDescent="0.25">
      <c r="A1399" s="70">
        <v>25100016</v>
      </c>
      <c r="B1399" s="9" t="s">
        <v>888</v>
      </c>
      <c r="C1399" s="30" t="s">
        <v>1058</v>
      </c>
      <c r="D1399" s="10">
        <f t="shared" si="450"/>
        <v>11.05</v>
      </c>
      <c r="E1399" s="100">
        <f>VLOOKUP(A1399,[1]Лист1!$A$2:$O$1343,14,0)</f>
        <v>13.26</v>
      </c>
      <c r="F1399" s="147">
        <f>5.55*2</f>
        <v>11.1</v>
      </c>
      <c r="G1399" s="162">
        <f t="shared" si="451"/>
        <v>13.7904</v>
      </c>
      <c r="H1399" s="163"/>
      <c r="I1399" s="150">
        <f t="shared" si="438"/>
        <v>13.319999999999999</v>
      </c>
      <c r="J1399" s="115">
        <f t="shared" si="452"/>
        <v>0.45248868778280382</v>
      </c>
      <c r="K1399" s="97">
        <f t="shared" si="439"/>
        <v>11.1</v>
      </c>
      <c r="L1399" s="98">
        <f t="shared" si="440"/>
        <v>13.319999999999999</v>
      </c>
      <c r="M1399" s="5">
        <f t="shared" si="447"/>
        <v>0.45248868778280382</v>
      </c>
      <c r="N1399" s="5">
        <f t="shared" si="448"/>
        <v>11.492000000000001</v>
      </c>
      <c r="S1399" s="164">
        <f t="shared" si="449"/>
        <v>0</v>
      </c>
    </row>
    <row r="1400" spans="1:19" ht="47.25" x14ac:dyDescent="0.25">
      <c r="A1400" s="70">
        <v>25100015</v>
      </c>
      <c r="B1400" s="9" t="s">
        <v>887</v>
      </c>
      <c r="C1400" s="30" t="s">
        <v>1058</v>
      </c>
      <c r="D1400" s="10">
        <f t="shared" si="450"/>
        <v>11.983333333333334</v>
      </c>
      <c r="E1400" s="100">
        <f>VLOOKUP(A1400,[1]Лист1!$A$2:$O$1343,14,0)</f>
        <v>14.38</v>
      </c>
      <c r="F1400" s="147">
        <f>6*2</f>
        <v>12</v>
      </c>
      <c r="G1400" s="162">
        <f t="shared" si="451"/>
        <v>14.955200000000001</v>
      </c>
      <c r="H1400" s="163"/>
      <c r="I1400" s="150">
        <f t="shared" si="438"/>
        <v>14.399999999999999</v>
      </c>
      <c r="J1400" s="115">
        <f t="shared" si="452"/>
        <v>0.13908205841444499</v>
      </c>
      <c r="K1400" s="97">
        <f t="shared" si="439"/>
        <v>12</v>
      </c>
      <c r="L1400" s="98">
        <f t="shared" si="440"/>
        <v>14.399999999999999</v>
      </c>
      <c r="M1400" s="5">
        <f t="shared" si="447"/>
        <v>0.13908205841444499</v>
      </c>
      <c r="N1400" s="5">
        <f t="shared" si="448"/>
        <v>12.462666666666667</v>
      </c>
      <c r="S1400" s="164">
        <f t="shared" si="449"/>
        <v>0</v>
      </c>
    </row>
    <row r="1401" spans="1:19" ht="47.25" x14ac:dyDescent="0.25">
      <c r="A1401" s="70">
        <v>25100014</v>
      </c>
      <c r="B1401" s="9" t="s">
        <v>1115</v>
      </c>
      <c r="C1401" s="30" t="s">
        <v>1058</v>
      </c>
      <c r="D1401" s="10">
        <f t="shared" si="450"/>
        <v>13.683333333333335</v>
      </c>
      <c r="E1401" s="100">
        <f>VLOOKUP(A1401,[1]Лист1!$A$2:$O$1343,14,0)</f>
        <v>16.420000000000002</v>
      </c>
      <c r="F1401" s="147">
        <f>6.85*2</f>
        <v>13.7</v>
      </c>
      <c r="G1401" s="162">
        <f t="shared" si="451"/>
        <v>17.076800000000002</v>
      </c>
      <c r="H1401" s="163"/>
      <c r="I1401" s="150">
        <f t="shared" si="438"/>
        <v>16.439999999999998</v>
      </c>
      <c r="J1401" s="115">
        <f t="shared" si="452"/>
        <v>0.1218026796589271</v>
      </c>
      <c r="K1401" s="97">
        <f t="shared" si="439"/>
        <v>13.7</v>
      </c>
      <c r="L1401" s="98">
        <f t="shared" si="440"/>
        <v>16.439999999999998</v>
      </c>
      <c r="M1401" s="5">
        <f t="shared" si="447"/>
        <v>0.1218026796589271</v>
      </c>
      <c r="N1401" s="5">
        <f t="shared" si="448"/>
        <v>14.23066666666667</v>
      </c>
      <c r="S1401" s="164">
        <f t="shared" si="449"/>
        <v>0</v>
      </c>
    </row>
    <row r="1402" spans="1:19" ht="31.5" x14ac:dyDescent="0.25">
      <c r="A1402" s="70">
        <v>25100066</v>
      </c>
      <c r="B1402" s="30" t="s">
        <v>928</v>
      </c>
      <c r="C1402" s="30" t="s">
        <v>1059</v>
      </c>
      <c r="D1402" s="10">
        <f t="shared" si="450"/>
        <v>450</v>
      </c>
      <c r="E1402" s="100">
        <f>VLOOKUP(A1402,[1]Лист1!$A$2:$O$1343,14,0)</f>
        <v>540</v>
      </c>
      <c r="F1402" s="147">
        <f>225*2</f>
        <v>450</v>
      </c>
      <c r="G1402" s="162">
        <f t="shared" si="451"/>
        <v>561.6</v>
      </c>
      <c r="H1402" s="163"/>
      <c r="I1402" s="150">
        <f t="shared" si="438"/>
        <v>540</v>
      </c>
      <c r="J1402" s="115">
        <f t="shared" si="452"/>
        <v>0</v>
      </c>
      <c r="K1402" s="97">
        <f t="shared" si="439"/>
        <v>450</v>
      </c>
      <c r="L1402" s="98">
        <f t="shared" si="440"/>
        <v>540</v>
      </c>
      <c r="M1402" s="5">
        <f t="shared" si="447"/>
        <v>0</v>
      </c>
      <c r="N1402" s="5">
        <f t="shared" si="448"/>
        <v>468</v>
      </c>
      <c r="S1402" s="164">
        <f t="shared" si="449"/>
        <v>0</v>
      </c>
    </row>
    <row r="1403" spans="1:19" ht="78.75" x14ac:dyDescent="0.25">
      <c r="A1403" s="67">
        <v>25100041</v>
      </c>
      <c r="B1403" s="9" t="s">
        <v>894</v>
      </c>
      <c r="C1403" s="30" t="s">
        <v>1058</v>
      </c>
      <c r="D1403" s="10">
        <f t="shared" si="450"/>
        <v>583.33333333333337</v>
      </c>
      <c r="E1403" s="100">
        <f>VLOOKUP(A1403,[1]Лист1!$A$2:$O$1343,14,0)</f>
        <v>700</v>
      </c>
      <c r="F1403" s="147">
        <f>275*2</f>
        <v>550</v>
      </c>
      <c r="G1403" s="162">
        <f t="shared" si="451"/>
        <v>728</v>
      </c>
      <c r="H1403" s="163"/>
      <c r="I1403" s="150">
        <f t="shared" si="438"/>
        <v>660</v>
      </c>
      <c r="J1403" s="115">
        <f t="shared" si="452"/>
        <v>-5.7142857142857224</v>
      </c>
      <c r="K1403" s="97">
        <f t="shared" si="439"/>
        <v>550</v>
      </c>
      <c r="L1403" s="98">
        <f t="shared" si="440"/>
        <v>660</v>
      </c>
      <c r="M1403" s="5">
        <f t="shared" si="447"/>
        <v>-5.7142857142857224</v>
      </c>
      <c r="N1403" s="5">
        <f t="shared" si="448"/>
        <v>606.66666666666674</v>
      </c>
      <c r="S1403" s="164">
        <f t="shared" si="449"/>
        <v>0</v>
      </c>
    </row>
    <row r="1404" spans="1:19" ht="78.75" x14ac:dyDescent="0.25">
      <c r="A1404" s="83">
        <v>25100104</v>
      </c>
      <c r="B1404" s="57" t="s">
        <v>1135</v>
      </c>
      <c r="C1404" s="30" t="s">
        <v>1058</v>
      </c>
      <c r="D1404" s="10">
        <f t="shared" si="450"/>
        <v>543.33333333333337</v>
      </c>
      <c r="E1404" s="100">
        <f>VLOOKUP(A1404,[1]Лист1!$A$2:$O$1343,14,0)</f>
        <v>652</v>
      </c>
      <c r="F1404" s="147">
        <f>295*2</f>
        <v>590</v>
      </c>
      <c r="G1404" s="162">
        <f t="shared" si="451"/>
        <v>678.08</v>
      </c>
      <c r="H1404" s="163"/>
      <c r="I1404" s="150">
        <f t="shared" si="438"/>
        <v>708</v>
      </c>
      <c r="J1404" s="115">
        <f t="shared" si="452"/>
        <v>8.5889570552147205</v>
      </c>
      <c r="K1404" s="97">
        <f t="shared" si="439"/>
        <v>590</v>
      </c>
      <c r="L1404" s="98">
        <f t="shared" si="440"/>
        <v>708</v>
      </c>
      <c r="M1404" s="5">
        <f t="shared" si="447"/>
        <v>8.5889570552147205</v>
      </c>
      <c r="N1404" s="5">
        <f t="shared" si="448"/>
        <v>565.06666666666672</v>
      </c>
      <c r="S1404" s="164">
        <f t="shared" si="449"/>
        <v>0</v>
      </c>
    </row>
    <row r="1405" spans="1:19" ht="47.25" x14ac:dyDescent="0.25">
      <c r="A1405" s="67">
        <v>25100106</v>
      </c>
      <c r="B1405" s="9" t="s">
        <v>1124</v>
      </c>
      <c r="C1405" s="30" t="s">
        <v>1058</v>
      </c>
      <c r="D1405" s="10">
        <f t="shared" si="450"/>
        <v>14.450000000000001</v>
      </c>
      <c r="E1405" s="100">
        <f>VLOOKUP(A1405,[1]Лист1!$A$2:$O$1343,14,0)</f>
        <v>17.34</v>
      </c>
      <c r="F1405" s="147">
        <f>7.25*2</f>
        <v>14.5</v>
      </c>
      <c r="G1405" s="162">
        <f t="shared" si="451"/>
        <v>18.0336</v>
      </c>
      <c r="H1405" s="163"/>
      <c r="I1405" s="150">
        <f t="shared" si="438"/>
        <v>17.399999999999999</v>
      </c>
      <c r="J1405" s="115">
        <f t="shared" si="452"/>
        <v>0.34602076124565428</v>
      </c>
      <c r="K1405" s="97">
        <f t="shared" si="439"/>
        <v>14.5</v>
      </c>
      <c r="L1405" s="98">
        <f t="shared" si="440"/>
        <v>17.399999999999999</v>
      </c>
      <c r="M1405" s="5">
        <f t="shared" si="447"/>
        <v>0.34602076124565428</v>
      </c>
      <c r="N1405" s="5">
        <f t="shared" si="448"/>
        <v>15.028000000000002</v>
      </c>
      <c r="S1405" s="164">
        <f t="shared" si="449"/>
        <v>0</v>
      </c>
    </row>
    <row r="1406" spans="1:19" x14ac:dyDescent="0.25">
      <c r="A1406" s="251" t="s">
        <v>1055</v>
      </c>
      <c r="B1406" s="252"/>
      <c r="C1406" s="252"/>
      <c r="D1406" s="252"/>
      <c r="E1406" s="252"/>
      <c r="F1406" s="252"/>
      <c r="G1406" s="252"/>
      <c r="H1406" s="252"/>
      <c r="I1406" s="253"/>
      <c r="J1406" s="133"/>
      <c r="K1406" s="97">
        <f t="shared" si="439"/>
        <v>0</v>
      </c>
      <c r="L1406" s="98">
        <f t="shared" si="440"/>
        <v>0</v>
      </c>
      <c r="M1406" s="5" t="e">
        <f t="shared" si="447"/>
        <v>#DIV/0!</v>
      </c>
      <c r="N1406" s="5">
        <f t="shared" si="448"/>
        <v>0</v>
      </c>
      <c r="S1406" s="164">
        <f t="shared" si="449"/>
        <v>0</v>
      </c>
    </row>
    <row r="1407" spans="1:19" x14ac:dyDescent="0.25">
      <c r="A1407" s="70">
        <v>25100057</v>
      </c>
      <c r="B1407" s="30" t="s">
        <v>913</v>
      </c>
      <c r="C1407" s="30" t="s">
        <v>1012</v>
      </c>
      <c r="D1407" s="10">
        <f t="shared" ref="D1407:D1409" si="453">E1407/1.2</f>
        <v>1.7000000000000002</v>
      </c>
      <c r="E1407" s="100">
        <f>VLOOKUP(A1407,[1]Лист1!$A$2:$O$1343,14,0)</f>
        <v>2.04</v>
      </c>
      <c r="F1407" s="147">
        <f>0.85*2</f>
        <v>1.7</v>
      </c>
      <c r="G1407" s="162">
        <f>E1407*$H$11</f>
        <v>2.1215999999999999</v>
      </c>
      <c r="H1407" s="163"/>
      <c r="I1407" s="150">
        <f t="shared" si="438"/>
        <v>2.04</v>
      </c>
      <c r="J1407" s="115">
        <f>I1407/E1407*100-100</f>
        <v>0</v>
      </c>
      <c r="K1407" s="97">
        <f t="shared" si="439"/>
        <v>1.7</v>
      </c>
      <c r="L1407" s="98">
        <f t="shared" si="440"/>
        <v>2.04</v>
      </c>
      <c r="M1407" s="5">
        <f t="shared" si="447"/>
        <v>0</v>
      </c>
      <c r="N1407" s="5">
        <f t="shared" si="448"/>
        <v>1.7680000000000002</v>
      </c>
      <c r="S1407" s="164">
        <f t="shared" si="449"/>
        <v>0</v>
      </c>
    </row>
    <row r="1408" spans="1:19" ht="31.5" x14ac:dyDescent="0.25">
      <c r="A1408" s="67">
        <v>25110043</v>
      </c>
      <c r="B1408" s="30" t="s">
        <v>896</v>
      </c>
      <c r="C1408" s="30" t="s">
        <v>1058</v>
      </c>
      <c r="D1408" s="10">
        <f t="shared" si="453"/>
        <v>6.666666666666667</v>
      </c>
      <c r="E1408" s="100">
        <f>VLOOKUP(A1408,[1]Лист1!$A$2:$O$1343,14,0)</f>
        <v>8</v>
      </c>
      <c r="F1408" s="147">
        <f>3.35*2</f>
        <v>6.7</v>
      </c>
      <c r="G1408" s="162">
        <f>E1408*$H$11</f>
        <v>8.32</v>
      </c>
      <c r="H1408" s="163"/>
      <c r="I1408" s="150">
        <f t="shared" si="438"/>
        <v>8.0399999999999991</v>
      </c>
      <c r="J1408" s="115">
        <f>I1408/E1408*100-100</f>
        <v>0.49999999999998579</v>
      </c>
      <c r="K1408" s="97">
        <f t="shared" si="439"/>
        <v>6.7</v>
      </c>
      <c r="L1408" s="98">
        <f t="shared" si="440"/>
        <v>8.0399999999999991</v>
      </c>
      <c r="M1408" s="5">
        <f t="shared" si="447"/>
        <v>0.49999999999998579</v>
      </c>
      <c r="N1408" s="5">
        <f t="shared" si="448"/>
        <v>6.9333333333333336</v>
      </c>
      <c r="S1408" s="164">
        <f t="shared" si="449"/>
        <v>0</v>
      </c>
    </row>
    <row r="1409" spans="1:24" ht="31.5" x14ac:dyDescent="0.25">
      <c r="A1409" s="70">
        <v>25100027</v>
      </c>
      <c r="B1409" s="9" t="s">
        <v>893</v>
      </c>
      <c r="C1409" s="30" t="s">
        <v>1058</v>
      </c>
      <c r="D1409" s="10">
        <f t="shared" si="453"/>
        <v>750</v>
      </c>
      <c r="E1409" s="100">
        <f>VLOOKUP(A1409,[1]Лист1!$A$2:$O$1343,14,0)</f>
        <v>900</v>
      </c>
      <c r="F1409" s="147">
        <f>375*2</f>
        <v>750</v>
      </c>
      <c r="G1409" s="162">
        <f>E1409*$H$11</f>
        <v>936</v>
      </c>
      <c r="H1409" s="163"/>
      <c r="I1409" s="150">
        <f t="shared" si="438"/>
        <v>900</v>
      </c>
      <c r="J1409" s="115">
        <f>I1409/E1409*100-100</f>
        <v>0</v>
      </c>
      <c r="K1409" s="97">
        <f t="shared" si="439"/>
        <v>750</v>
      </c>
      <c r="L1409" s="98">
        <f t="shared" si="440"/>
        <v>900</v>
      </c>
      <c r="M1409" s="5">
        <f t="shared" si="447"/>
        <v>0</v>
      </c>
      <c r="N1409" s="5">
        <f t="shared" si="448"/>
        <v>780</v>
      </c>
      <c r="S1409" s="164">
        <f t="shared" si="449"/>
        <v>0</v>
      </c>
    </row>
    <row r="1410" spans="1:24" ht="47.25" x14ac:dyDescent="0.25">
      <c r="A1410" s="67">
        <v>25100164</v>
      </c>
      <c r="B1410" s="9" t="s">
        <v>1328</v>
      </c>
      <c r="C1410" s="30" t="s">
        <v>1329</v>
      </c>
      <c r="D1410" s="10">
        <v>3982</v>
      </c>
      <c r="E1410" s="100">
        <v>4478.3999999999996</v>
      </c>
      <c r="F1410" s="147">
        <f>2400*2</f>
        <v>4800</v>
      </c>
      <c r="G1410" s="162">
        <f>E1410*$H$11</f>
        <v>4657.5360000000001</v>
      </c>
      <c r="H1410" s="163"/>
      <c r="I1410" s="150">
        <f t="shared" si="438"/>
        <v>5760</v>
      </c>
      <c r="J1410" s="115">
        <f>I1410/E1410*100-100</f>
        <v>28.617363344051455</v>
      </c>
      <c r="K1410" s="97">
        <f t="shared" si="439"/>
        <v>4800</v>
      </c>
      <c r="L1410" s="98">
        <f t="shared" si="440"/>
        <v>5760</v>
      </c>
      <c r="M1410" s="5">
        <f t="shared" si="447"/>
        <v>28.617363344051455</v>
      </c>
      <c r="N1410" s="5">
        <f t="shared" si="448"/>
        <v>4141.28</v>
      </c>
      <c r="S1410" s="164">
        <f t="shared" si="449"/>
        <v>0</v>
      </c>
    </row>
    <row r="1411" spans="1:24" x14ac:dyDescent="0.25">
      <c r="A1411" s="67">
        <v>25100128</v>
      </c>
      <c r="B1411" s="9" t="s">
        <v>1264</v>
      </c>
      <c r="C1411" s="30" t="s">
        <v>1262</v>
      </c>
      <c r="D1411" s="10"/>
      <c r="E1411" s="100">
        <v>0</v>
      </c>
      <c r="F1411" s="147">
        <f>937.5*2</f>
        <v>1875</v>
      </c>
      <c r="G1411" s="162"/>
      <c r="H1411" s="163"/>
      <c r="I1411" s="150">
        <f t="shared" si="438"/>
        <v>2250</v>
      </c>
      <c r="J1411" s="115"/>
      <c r="K1411" s="97"/>
      <c r="S1411" s="164">
        <f t="shared" si="449"/>
        <v>0</v>
      </c>
    </row>
    <row r="1412" spans="1:24" x14ac:dyDescent="0.25">
      <c r="A1412" s="248" t="s">
        <v>936</v>
      </c>
      <c r="B1412" s="249"/>
      <c r="C1412" s="249"/>
      <c r="D1412" s="249"/>
      <c r="E1412" s="249"/>
      <c r="F1412" s="249"/>
      <c r="G1412" s="249"/>
      <c r="H1412" s="249"/>
      <c r="I1412" s="250"/>
      <c r="J1412" s="117"/>
      <c r="K1412" s="97">
        <f t="shared" si="439"/>
        <v>0</v>
      </c>
      <c r="L1412" s="98">
        <f t="shared" si="440"/>
        <v>0</v>
      </c>
      <c r="M1412" s="5" t="e">
        <f t="shared" ref="M1412:M1443" si="454">L1412/E1412*100-100</f>
        <v>#DIV/0!</v>
      </c>
      <c r="N1412" s="5">
        <f t="shared" ref="N1412:N1443" si="455">D1412*1.04</f>
        <v>0</v>
      </c>
      <c r="S1412" s="164">
        <f t="shared" si="449"/>
        <v>0</v>
      </c>
    </row>
    <row r="1413" spans="1:24" x14ac:dyDescent="0.25">
      <c r="A1413" s="245" t="s">
        <v>937</v>
      </c>
      <c r="B1413" s="246"/>
      <c r="C1413" s="246"/>
      <c r="D1413" s="246"/>
      <c r="E1413" s="246"/>
      <c r="F1413" s="246"/>
      <c r="G1413" s="246"/>
      <c r="H1413" s="246"/>
      <c r="I1413" s="247"/>
      <c r="J1413" s="134"/>
      <c r="K1413" s="97">
        <f t="shared" si="439"/>
        <v>0</v>
      </c>
      <c r="L1413" s="98">
        <f t="shared" si="440"/>
        <v>0</v>
      </c>
      <c r="M1413" s="5" t="e">
        <f t="shared" si="454"/>
        <v>#DIV/0!</v>
      </c>
      <c r="N1413" s="5">
        <f t="shared" si="455"/>
        <v>0</v>
      </c>
      <c r="S1413" s="164">
        <f t="shared" si="449"/>
        <v>0</v>
      </c>
    </row>
    <row r="1414" spans="1:24" x14ac:dyDescent="0.25">
      <c r="A1414" s="70">
        <v>25110018</v>
      </c>
      <c r="B1414" s="30" t="s">
        <v>938</v>
      </c>
      <c r="C1414" s="30" t="s">
        <v>1058</v>
      </c>
      <c r="D1414" s="10">
        <f t="shared" ref="D1414:D1420" si="456">E1414/1.2</f>
        <v>6.8000000000000007</v>
      </c>
      <c r="E1414" s="100">
        <f>VLOOKUP(A1414,[1]Лист1!$A$2:$O$1343,14,0)</f>
        <v>8.16</v>
      </c>
      <c r="F1414" s="147">
        <f>3.4*2</f>
        <v>6.8</v>
      </c>
      <c r="G1414" s="148">
        <f t="shared" ref="G1414:G1420" si="457">E1414*$H$11</f>
        <v>8.4863999999999997</v>
      </c>
      <c r="H1414" s="149"/>
      <c r="I1414" s="150">
        <f t="shared" ref="I1414:I1420" si="458">F1414*1.2</f>
        <v>8.16</v>
      </c>
      <c r="J1414" s="115">
        <f t="shared" ref="J1414:J1420" si="459">I1414/E1414*100-100</f>
        <v>0</v>
      </c>
      <c r="K1414" s="97">
        <f t="shared" si="439"/>
        <v>6.8</v>
      </c>
      <c r="L1414" s="98">
        <f t="shared" si="440"/>
        <v>8.16</v>
      </c>
      <c r="M1414" s="5">
        <f t="shared" si="454"/>
        <v>0</v>
      </c>
      <c r="N1414" s="5">
        <f t="shared" si="455"/>
        <v>7.072000000000001</v>
      </c>
      <c r="S1414" s="164">
        <f t="shared" si="449"/>
        <v>0</v>
      </c>
    </row>
    <row r="1415" spans="1:24" x14ac:dyDescent="0.25">
      <c r="A1415" s="70">
        <v>25110017</v>
      </c>
      <c r="B1415" s="30" t="s">
        <v>879</v>
      </c>
      <c r="C1415" s="30" t="s">
        <v>1058</v>
      </c>
      <c r="D1415" s="10">
        <f t="shared" si="456"/>
        <v>8.85</v>
      </c>
      <c r="E1415" s="100">
        <f>VLOOKUP(A1415,[1]Лист1!$A$2:$O$1343,14,0)</f>
        <v>10.62</v>
      </c>
      <c r="F1415" s="147">
        <f>4.45*2</f>
        <v>8.9</v>
      </c>
      <c r="G1415" s="148">
        <f t="shared" si="457"/>
        <v>11.0448</v>
      </c>
      <c r="H1415" s="149"/>
      <c r="I1415" s="150">
        <f t="shared" si="458"/>
        <v>10.68</v>
      </c>
      <c r="J1415" s="115">
        <f t="shared" si="459"/>
        <v>0.56497175141242906</v>
      </c>
      <c r="K1415" s="97">
        <f t="shared" si="439"/>
        <v>8.9</v>
      </c>
      <c r="L1415" s="98">
        <f t="shared" si="440"/>
        <v>10.68</v>
      </c>
      <c r="M1415" s="5">
        <f t="shared" si="454"/>
        <v>0.56497175141242906</v>
      </c>
      <c r="N1415" s="5">
        <f t="shared" si="455"/>
        <v>9.2040000000000006</v>
      </c>
      <c r="S1415" s="164">
        <f t="shared" si="449"/>
        <v>0</v>
      </c>
    </row>
    <row r="1416" spans="1:24" x14ac:dyDescent="0.25">
      <c r="A1416" s="70">
        <v>25110020</v>
      </c>
      <c r="B1416" s="30" t="s">
        <v>940</v>
      </c>
      <c r="C1416" s="30" t="s">
        <v>1058</v>
      </c>
      <c r="D1416" s="10">
        <f t="shared" si="456"/>
        <v>11.9</v>
      </c>
      <c r="E1416" s="100">
        <f>VLOOKUP(A1416,[1]Лист1!$A$2:$O$1343,14,0)</f>
        <v>14.28</v>
      </c>
      <c r="F1416" s="147">
        <f>5.95*2</f>
        <v>11.9</v>
      </c>
      <c r="G1416" s="148">
        <f t="shared" si="457"/>
        <v>14.8512</v>
      </c>
      <c r="H1416" s="149"/>
      <c r="I1416" s="150">
        <f t="shared" si="458"/>
        <v>14.28</v>
      </c>
      <c r="J1416" s="115">
        <f t="shared" si="459"/>
        <v>0</v>
      </c>
      <c r="K1416" s="97">
        <f t="shared" si="439"/>
        <v>11.9</v>
      </c>
      <c r="L1416" s="98">
        <f t="shared" si="440"/>
        <v>14.28</v>
      </c>
      <c r="M1416" s="5">
        <f t="shared" si="454"/>
        <v>0</v>
      </c>
      <c r="N1416" s="5">
        <f t="shared" si="455"/>
        <v>12.376000000000001</v>
      </c>
      <c r="S1416" s="164">
        <f t="shared" si="449"/>
        <v>0</v>
      </c>
    </row>
    <row r="1417" spans="1:24" x14ac:dyDescent="0.25">
      <c r="A1417" s="70">
        <v>25110022</v>
      </c>
      <c r="B1417" s="30" t="s">
        <v>942</v>
      </c>
      <c r="C1417" s="30" t="s">
        <v>1058</v>
      </c>
      <c r="D1417" s="10">
        <f t="shared" si="456"/>
        <v>12.583333333333334</v>
      </c>
      <c r="E1417" s="100">
        <f>VLOOKUP(A1417,[1]Лист1!$A$2:$O$1343,14,0)</f>
        <v>15.1</v>
      </c>
      <c r="F1417" s="147">
        <f>6.3*2</f>
        <v>12.6</v>
      </c>
      <c r="G1417" s="148">
        <f t="shared" si="457"/>
        <v>15.704000000000001</v>
      </c>
      <c r="H1417" s="149"/>
      <c r="I1417" s="150">
        <f t="shared" si="458"/>
        <v>15.12</v>
      </c>
      <c r="J1417" s="115">
        <f t="shared" si="459"/>
        <v>0.13245033112583826</v>
      </c>
      <c r="K1417" s="97">
        <f t="shared" si="439"/>
        <v>12.6</v>
      </c>
      <c r="L1417" s="98">
        <f t="shared" si="440"/>
        <v>15.12</v>
      </c>
      <c r="M1417" s="5">
        <f t="shared" si="454"/>
        <v>0.13245033112583826</v>
      </c>
      <c r="N1417" s="5">
        <f t="shared" si="455"/>
        <v>13.086666666666668</v>
      </c>
      <c r="S1417" s="164">
        <f t="shared" si="449"/>
        <v>0</v>
      </c>
    </row>
    <row r="1418" spans="1:24" x14ac:dyDescent="0.25">
      <c r="A1418" s="70">
        <v>25110021</v>
      </c>
      <c r="B1418" s="30" t="s">
        <v>941</v>
      </c>
      <c r="C1418" s="30" t="s">
        <v>1058</v>
      </c>
      <c r="D1418" s="10">
        <f t="shared" si="456"/>
        <v>14.966666666666669</v>
      </c>
      <c r="E1418" s="100">
        <f>VLOOKUP(A1418,[1]Лист1!$A$2:$O$1343,14,0)</f>
        <v>17.96</v>
      </c>
      <c r="F1418" s="147">
        <f>7.5*2</f>
        <v>15</v>
      </c>
      <c r="G1418" s="148">
        <f t="shared" si="457"/>
        <v>18.6784</v>
      </c>
      <c r="H1418" s="149"/>
      <c r="I1418" s="150">
        <f t="shared" si="458"/>
        <v>18</v>
      </c>
      <c r="J1418" s="115">
        <f t="shared" si="459"/>
        <v>0.22271714922048602</v>
      </c>
      <c r="K1418" s="97">
        <f t="shared" si="439"/>
        <v>15</v>
      </c>
      <c r="L1418" s="98">
        <f t="shared" si="440"/>
        <v>18</v>
      </c>
      <c r="M1418" s="5">
        <f t="shared" si="454"/>
        <v>0.22271714922048602</v>
      </c>
      <c r="N1418" s="5">
        <f t="shared" si="455"/>
        <v>15.565333333333335</v>
      </c>
      <c r="S1418" s="164">
        <f t="shared" si="449"/>
        <v>0</v>
      </c>
    </row>
    <row r="1419" spans="1:24" x14ac:dyDescent="0.25">
      <c r="A1419" s="70">
        <v>25110019</v>
      </c>
      <c r="B1419" s="30" t="s">
        <v>939</v>
      </c>
      <c r="C1419" s="30" t="s">
        <v>1058</v>
      </c>
      <c r="D1419" s="10">
        <f t="shared" si="456"/>
        <v>19.716666666666669</v>
      </c>
      <c r="E1419" s="100">
        <f>VLOOKUP(A1419,[1]Лист1!$A$2:$O$1343,14,0)</f>
        <v>23.66</v>
      </c>
      <c r="F1419" s="147">
        <f>9.9*2</f>
        <v>19.8</v>
      </c>
      <c r="G1419" s="148">
        <f t="shared" si="457"/>
        <v>24.606400000000001</v>
      </c>
      <c r="H1419" s="149"/>
      <c r="I1419" s="150">
        <f t="shared" si="458"/>
        <v>23.76</v>
      </c>
      <c r="J1419" s="115">
        <f t="shared" si="459"/>
        <v>0.42265426880811674</v>
      </c>
      <c r="K1419" s="97">
        <f t="shared" si="439"/>
        <v>19.8</v>
      </c>
      <c r="L1419" s="98">
        <f t="shared" si="440"/>
        <v>23.76</v>
      </c>
      <c r="M1419" s="5">
        <f t="shared" si="454"/>
        <v>0.42265426880811674</v>
      </c>
      <c r="N1419" s="5">
        <f t="shared" si="455"/>
        <v>20.505333333333336</v>
      </c>
      <c r="S1419" s="164">
        <f t="shared" si="449"/>
        <v>0</v>
      </c>
    </row>
    <row r="1420" spans="1:24" x14ac:dyDescent="0.25">
      <c r="A1420" s="70">
        <v>25102005</v>
      </c>
      <c r="B1420" s="30" t="s">
        <v>943</v>
      </c>
      <c r="C1420" s="30" t="s">
        <v>1058</v>
      </c>
      <c r="D1420" s="10">
        <f t="shared" si="456"/>
        <v>20.400000000000002</v>
      </c>
      <c r="E1420" s="100">
        <f>VLOOKUP(A1420,[1]Лист1!$A$2:$O$1343,14,0)</f>
        <v>24.48</v>
      </c>
      <c r="F1420" s="147">
        <f>10.2*2</f>
        <v>20.399999999999999</v>
      </c>
      <c r="G1420" s="148">
        <f t="shared" si="457"/>
        <v>25.459200000000003</v>
      </c>
      <c r="H1420" s="149"/>
      <c r="I1420" s="150">
        <f t="shared" si="458"/>
        <v>24.479999999999997</v>
      </c>
      <c r="J1420" s="115">
        <f t="shared" si="459"/>
        <v>0</v>
      </c>
      <c r="K1420" s="97">
        <f t="shared" si="439"/>
        <v>20.399999999999999</v>
      </c>
      <c r="L1420" s="98">
        <f t="shared" si="440"/>
        <v>24.479999999999997</v>
      </c>
      <c r="M1420" s="5">
        <f t="shared" si="454"/>
        <v>0</v>
      </c>
      <c r="N1420" s="5">
        <f t="shared" si="455"/>
        <v>21.216000000000005</v>
      </c>
      <c r="S1420" s="164">
        <f t="shared" si="449"/>
        <v>0</v>
      </c>
    </row>
    <row r="1421" spans="1:24" ht="27.75" customHeight="1" x14ac:dyDescent="0.25">
      <c r="A1421" s="239" t="s">
        <v>1378</v>
      </c>
      <c r="B1421" s="240"/>
      <c r="C1421" s="240"/>
      <c r="D1421" s="240"/>
      <c r="E1421" s="240"/>
      <c r="F1421" s="240"/>
      <c r="G1421" s="240"/>
      <c r="H1421" s="240"/>
      <c r="I1421" s="241"/>
      <c r="J1421" s="135"/>
      <c r="K1421" s="97">
        <f t="shared" si="439"/>
        <v>0</v>
      </c>
      <c r="L1421" s="98">
        <f t="shared" si="440"/>
        <v>0</v>
      </c>
      <c r="M1421" s="5" t="e">
        <f t="shared" si="454"/>
        <v>#DIV/0!</v>
      </c>
      <c r="N1421" s="5">
        <f t="shared" si="455"/>
        <v>0</v>
      </c>
      <c r="S1421" s="164">
        <f t="shared" si="449"/>
        <v>0</v>
      </c>
    </row>
    <row r="1422" spans="1:24" ht="15.75" customHeight="1" x14ac:dyDescent="0.25">
      <c r="A1422" s="242" t="s">
        <v>936</v>
      </c>
      <c r="B1422" s="243"/>
      <c r="C1422" s="243"/>
      <c r="D1422" s="243"/>
      <c r="E1422" s="243"/>
      <c r="F1422" s="243"/>
      <c r="G1422" s="243"/>
      <c r="H1422" s="243"/>
      <c r="I1422" s="244"/>
      <c r="J1422" s="117"/>
      <c r="K1422" s="97">
        <f t="shared" si="439"/>
        <v>0</v>
      </c>
      <c r="L1422" s="98">
        <f t="shared" si="440"/>
        <v>0</v>
      </c>
      <c r="M1422" s="5" t="e">
        <f t="shared" si="454"/>
        <v>#DIV/0!</v>
      </c>
      <c r="N1422" s="5">
        <f t="shared" si="455"/>
        <v>0</v>
      </c>
      <c r="S1422" s="164">
        <f t="shared" si="449"/>
        <v>0</v>
      </c>
    </row>
    <row r="1423" spans="1:24" s="4" customFormat="1" ht="31.5" x14ac:dyDescent="0.25">
      <c r="A1423" s="70">
        <v>25001411</v>
      </c>
      <c r="B1423" s="11" t="s">
        <v>954</v>
      </c>
      <c r="C1423" s="30" t="s">
        <v>1058</v>
      </c>
      <c r="D1423" s="10">
        <f t="shared" ref="D1423" si="460">E1423/1.2</f>
        <v>1.925</v>
      </c>
      <c r="E1423" s="100">
        <f>VLOOKUP(A1423,[1]Лист1!$A$2:$O$1343,14,0)</f>
        <v>2.31</v>
      </c>
      <c r="F1423" s="100">
        <v>1.95</v>
      </c>
      <c r="G1423" s="112">
        <f>E1423*$H$11</f>
        <v>2.4024000000000001</v>
      </c>
      <c r="H1423" s="113"/>
      <c r="I1423" s="114">
        <f t="shared" ref="I1423" si="461">F1423*1.2</f>
        <v>2.34</v>
      </c>
      <c r="J1423" s="115">
        <f>I1423/E1423*100-100</f>
        <v>1.2987012987012889</v>
      </c>
      <c r="K1423" s="97">
        <f t="shared" si="439"/>
        <v>1.95</v>
      </c>
      <c r="L1423" s="98">
        <f t="shared" si="440"/>
        <v>2.34</v>
      </c>
      <c r="M1423" s="5">
        <f t="shared" si="454"/>
        <v>1.2987012987012889</v>
      </c>
      <c r="N1423" s="5">
        <f t="shared" si="455"/>
        <v>2.0020000000000002</v>
      </c>
      <c r="S1423" s="164">
        <f t="shared" si="449"/>
        <v>0</v>
      </c>
      <c r="V1423" s="154">
        <v>1.95</v>
      </c>
      <c r="W1423" s="154">
        <f t="shared" ref="W1423" si="462">V1423*1.2</f>
        <v>2.34</v>
      </c>
      <c r="X1423" s="156">
        <f t="shared" ref="X1423" si="463">(ROUND(V1423,2)*1.2)-W1423</f>
        <v>0</v>
      </c>
    </row>
    <row r="1424" spans="1:24" s="4" customFormat="1" x14ac:dyDescent="0.25">
      <c r="A1424" s="70">
        <v>25000127</v>
      </c>
      <c r="B1424" s="11" t="s">
        <v>1269</v>
      </c>
      <c r="C1424" s="30" t="s">
        <v>1012</v>
      </c>
      <c r="D1424" s="10">
        <f t="shared" ref="D1424:D1425" si="464">E1424/1.2</f>
        <v>4.0500000000000007</v>
      </c>
      <c r="E1424" s="100">
        <f>VLOOKUP(A1424,[1]Лист1!$A$2:$O$1343,14,0)</f>
        <v>4.8600000000000003</v>
      </c>
      <c r="F1424" s="100">
        <f t="shared" ref="F1424" si="465">I1424/1.2</f>
        <v>4.0500000000000007</v>
      </c>
      <c r="G1424" s="112">
        <f>E1424*$H$11</f>
        <v>5.0544000000000002</v>
      </c>
      <c r="H1424" s="113"/>
      <c r="I1424" s="114">
        <f>E1424</f>
        <v>4.8600000000000003</v>
      </c>
      <c r="J1424" s="115">
        <f>I1424/E1424*100-100</f>
        <v>0</v>
      </c>
      <c r="K1424" s="97">
        <v>5</v>
      </c>
      <c r="L1424" s="98">
        <f t="shared" si="440"/>
        <v>6</v>
      </c>
      <c r="M1424" s="5">
        <f t="shared" si="454"/>
        <v>23.456790123456784</v>
      </c>
      <c r="N1424" s="5">
        <f t="shared" si="455"/>
        <v>4.2120000000000006</v>
      </c>
      <c r="S1424" s="164">
        <f t="shared" si="449"/>
        <v>0</v>
      </c>
    </row>
    <row r="1425" spans="1:19" s="4" customFormat="1" ht="78.75" x14ac:dyDescent="0.25">
      <c r="A1425" s="67">
        <v>25000149</v>
      </c>
      <c r="B1425" s="9" t="s">
        <v>894</v>
      </c>
      <c r="C1425" s="30" t="s">
        <v>1016</v>
      </c>
      <c r="D1425" s="10">
        <f t="shared" si="464"/>
        <v>255</v>
      </c>
      <c r="E1425" s="100">
        <v>306</v>
      </c>
      <c r="F1425" s="100">
        <v>265</v>
      </c>
      <c r="G1425" s="112">
        <f>E1425*$H$11</f>
        <v>318.24</v>
      </c>
      <c r="H1425" s="113"/>
      <c r="I1425" s="114">
        <f>F1425*1.2</f>
        <v>318</v>
      </c>
      <c r="J1425" s="115">
        <f>I1425/E1425*100-100</f>
        <v>3.9215686274509949</v>
      </c>
      <c r="K1425" s="97">
        <v>255</v>
      </c>
      <c r="L1425" s="98">
        <f t="shared" si="440"/>
        <v>306</v>
      </c>
      <c r="M1425" s="5">
        <f t="shared" si="454"/>
        <v>0</v>
      </c>
      <c r="N1425" s="5">
        <f t="shared" si="455"/>
        <v>265.2</v>
      </c>
      <c r="S1425" s="164">
        <f t="shared" si="449"/>
        <v>0</v>
      </c>
    </row>
    <row r="1426" spans="1:19" ht="15.75" customHeight="1" x14ac:dyDescent="0.25">
      <c r="A1426" s="242" t="s">
        <v>817</v>
      </c>
      <c r="B1426" s="243"/>
      <c r="C1426" s="243"/>
      <c r="D1426" s="243"/>
      <c r="E1426" s="243"/>
      <c r="F1426" s="243"/>
      <c r="G1426" s="243"/>
      <c r="H1426" s="243"/>
      <c r="I1426" s="244"/>
      <c r="J1426" s="117"/>
      <c r="K1426" s="97">
        <f t="shared" si="439"/>
        <v>0</v>
      </c>
      <c r="L1426" s="98">
        <f t="shared" si="440"/>
        <v>0</v>
      </c>
      <c r="M1426" s="5" t="e">
        <f t="shared" si="454"/>
        <v>#DIV/0!</v>
      </c>
      <c r="N1426" s="5">
        <f t="shared" si="455"/>
        <v>0</v>
      </c>
      <c r="S1426" s="164">
        <f t="shared" si="449"/>
        <v>0</v>
      </c>
    </row>
    <row r="1427" spans="1:19" s="4" customFormat="1" x14ac:dyDescent="0.25">
      <c r="A1427" s="70">
        <v>21160002</v>
      </c>
      <c r="B1427" s="11" t="s">
        <v>955</v>
      </c>
      <c r="C1427" s="30" t="s">
        <v>1064</v>
      </c>
      <c r="D1427" s="10">
        <f t="shared" ref="D1427" si="466">E1427/1.2</f>
        <v>14.166666666666668</v>
      </c>
      <c r="E1427" s="100">
        <f>VLOOKUP(A1427,[1]Лист1!$A$2:$O$1343,14,0)</f>
        <v>17</v>
      </c>
      <c r="F1427" s="100">
        <f>K1427</f>
        <v>15</v>
      </c>
      <c r="G1427" s="112">
        <f>E1427*$H$11</f>
        <v>17.68</v>
      </c>
      <c r="H1427" s="113"/>
      <c r="I1427" s="114">
        <f t="shared" ref="I1427:I1430" si="467">F1427*1.2</f>
        <v>18</v>
      </c>
      <c r="J1427" s="115">
        <f>I1427/E1427*100-100</f>
        <v>5.8823529411764781</v>
      </c>
      <c r="K1427" s="97">
        <v>15</v>
      </c>
      <c r="L1427" s="98">
        <f t="shared" si="440"/>
        <v>18</v>
      </c>
      <c r="M1427" s="5">
        <f t="shared" si="454"/>
        <v>5.8823529411764781</v>
      </c>
      <c r="N1427" s="5">
        <f t="shared" si="455"/>
        <v>14.733333333333334</v>
      </c>
      <c r="S1427" s="164">
        <f t="shared" si="449"/>
        <v>0</v>
      </c>
    </row>
    <row r="1428" spans="1:19" s="4" customFormat="1" x14ac:dyDescent="0.25">
      <c r="A1428" s="70">
        <v>21000033</v>
      </c>
      <c r="B1428" s="11" t="s">
        <v>951</v>
      </c>
      <c r="C1428" s="30" t="s">
        <v>997</v>
      </c>
      <c r="D1428" s="10">
        <f>E1428/1.2</f>
        <v>310.83333333333337</v>
      </c>
      <c r="E1428" s="100">
        <f>VLOOKUP(A1428,[1]Лист1!$A$2:$O$1343,14,0)</f>
        <v>373</v>
      </c>
      <c r="F1428" s="100">
        <f>K1428</f>
        <v>325</v>
      </c>
      <c r="G1428" s="112">
        <f>E1428*$H$11</f>
        <v>387.92</v>
      </c>
      <c r="H1428" s="113"/>
      <c r="I1428" s="114">
        <f t="shared" si="467"/>
        <v>390</v>
      </c>
      <c r="J1428" s="115">
        <f>I1428/E1428*100-100</f>
        <v>4.5576407506702452</v>
      </c>
      <c r="K1428" s="97">
        <v>325</v>
      </c>
      <c r="L1428" s="98">
        <f t="shared" si="440"/>
        <v>390</v>
      </c>
      <c r="M1428" s="5">
        <f t="shared" si="454"/>
        <v>4.5576407506702452</v>
      </c>
      <c r="N1428" s="5">
        <f t="shared" si="455"/>
        <v>323.26666666666671</v>
      </c>
      <c r="S1428" s="164">
        <f t="shared" si="449"/>
        <v>0</v>
      </c>
    </row>
    <row r="1429" spans="1:19" s="4" customFormat="1" x14ac:dyDescent="0.25">
      <c r="A1429" s="70">
        <v>21000034</v>
      </c>
      <c r="B1429" s="11" t="s">
        <v>952</v>
      </c>
      <c r="C1429" s="30" t="s">
        <v>997</v>
      </c>
      <c r="D1429" s="10">
        <f>E1429/1.2</f>
        <v>292.5</v>
      </c>
      <c r="E1429" s="100">
        <f>VLOOKUP(A1429,[1]Лист1!$A$2:$O$1343,14,0)</f>
        <v>351</v>
      </c>
      <c r="F1429" s="100">
        <f>K1429</f>
        <v>305</v>
      </c>
      <c r="G1429" s="112">
        <f>E1429*$H$11</f>
        <v>365.04</v>
      </c>
      <c r="H1429" s="113"/>
      <c r="I1429" s="114">
        <f t="shared" si="467"/>
        <v>366</v>
      </c>
      <c r="J1429" s="115">
        <f>I1429/E1429*100-100</f>
        <v>4.2735042735042867</v>
      </c>
      <c r="K1429" s="97">
        <v>305</v>
      </c>
      <c r="L1429" s="98">
        <f t="shared" si="440"/>
        <v>366</v>
      </c>
      <c r="M1429" s="5">
        <f t="shared" si="454"/>
        <v>4.2735042735042867</v>
      </c>
      <c r="N1429" s="5">
        <f t="shared" si="455"/>
        <v>304.2</v>
      </c>
      <c r="S1429" s="164">
        <f t="shared" si="449"/>
        <v>0</v>
      </c>
    </row>
    <row r="1430" spans="1:19" s="4" customFormat="1" x14ac:dyDescent="0.25">
      <c r="A1430" s="70">
        <v>21000035</v>
      </c>
      <c r="B1430" s="11" t="s">
        <v>953</v>
      </c>
      <c r="C1430" s="30" t="s">
        <v>997</v>
      </c>
      <c r="D1430" s="10">
        <f>E1430/1.2</f>
        <v>226.66666666666669</v>
      </c>
      <c r="E1430" s="100">
        <f>VLOOKUP(A1430,[1]Лист1!$A$2:$O$1343,14,0)</f>
        <v>272</v>
      </c>
      <c r="F1430" s="100">
        <f>K1430</f>
        <v>235</v>
      </c>
      <c r="G1430" s="112">
        <f>E1430*$H$11</f>
        <v>282.88</v>
      </c>
      <c r="H1430" s="113"/>
      <c r="I1430" s="114">
        <f t="shared" si="467"/>
        <v>282</v>
      </c>
      <c r="J1430" s="115">
        <f>I1430/E1430*100-100</f>
        <v>3.6764705882353041</v>
      </c>
      <c r="K1430" s="97">
        <v>235</v>
      </c>
      <c r="L1430" s="98">
        <f t="shared" si="440"/>
        <v>282</v>
      </c>
      <c r="M1430" s="5">
        <f t="shared" si="454"/>
        <v>3.6764705882353041</v>
      </c>
      <c r="N1430" s="5">
        <f t="shared" si="455"/>
        <v>235.73333333333335</v>
      </c>
      <c r="S1430" s="164">
        <f t="shared" si="449"/>
        <v>0</v>
      </c>
    </row>
    <row r="1431" spans="1:19" ht="15.75" customHeight="1" x14ac:dyDescent="0.25">
      <c r="A1431" s="242" t="s">
        <v>1119</v>
      </c>
      <c r="B1431" s="243"/>
      <c r="C1431" s="243"/>
      <c r="D1431" s="243"/>
      <c r="E1431" s="243"/>
      <c r="F1431" s="243"/>
      <c r="G1431" s="243"/>
      <c r="H1431" s="243"/>
      <c r="I1431" s="244"/>
      <c r="J1431" s="117"/>
      <c r="K1431" s="97">
        <f t="shared" si="439"/>
        <v>0</v>
      </c>
      <c r="L1431" s="98">
        <f t="shared" si="440"/>
        <v>0</v>
      </c>
      <c r="M1431" s="5" t="e">
        <f t="shared" si="454"/>
        <v>#DIV/0!</v>
      </c>
      <c r="N1431" s="5">
        <f t="shared" si="455"/>
        <v>0</v>
      </c>
      <c r="S1431" s="164">
        <f t="shared" si="449"/>
        <v>0</v>
      </c>
    </row>
    <row r="1432" spans="1:19" s="4" customFormat="1" x14ac:dyDescent="0.25">
      <c r="A1432" s="70">
        <v>30160827</v>
      </c>
      <c r="B1432" s="11" t="s">
        <v>956</v>
      </c>
      <c r="C1432" s="30" t="s">
        <v>997</v>
      </c>
      <c r="D1432" s="10">
        <f t="shared" ref="D1432:D1435" si="468">E1432/1.2</f>
        <v>61.666666666666671</v>
      </c>
      <c r="E1432" s="100">
        <f>VLOOKUP(A1432,[1]Лист1!$A$2:$O$1343,14,0)</f>
        <v>74</v>
      </c>
      <c r="F1432" s="100">
        <f>K1432</f>
        <v>65</v>
      </c>
      <c r="G1432" s="112">
        <f>E1432*$H$11</f>
        <v>76.960000000000008</v>
      </c>
      <c r="H1432" s="113"/>
      <c r="I1432" s="114">
        <f t="shared" ref="I1432:I1435" si="469">F1432*1.2</f>
        <v>78</v>
      </c>
      <c r="J1432" s="115">
        <f>I1432/E1432*100-100</f>
        <v>5.4054054054053893</v>
      </c>
      <c r="K1432" s="97">
        <v>65</v>
      </c>
      <c r="L1432" s="98">
        <f t="shared" si="440"/>
        <v>78</v>
      </c>
      <c r="M1432" s="5">
        <f t="shared" si="454"/>
        <v>5.4054054054053893</v>
      </c>
      <c r="N1432" s="5">
        <f t="shared" si="455"/>
        <v>64.13333333333334</v>
      </c>
      <c r="S1432" s="164">
        <f t="shared" si="449"/>
        <v>0</v>
      </c>
    </row>
    <row r="1433" spans="1:19" s="4" customFormat="1" ht="31.5" x14ac:dyDescent="0.25">
      <c r="A1433" s="70">
        <v>10000187</v>
      </c>
      <c r="B1433" s="11" t="s">
        <v>1120</v>
      </c>
      <c r="C1433" s="30" t="s">
        <v>997</v>
      </c>
      <c r="D1433" s="10">
        <f t="shared" si="468"/>
        <v>258.33333333333337</v>
      </c>
      <c r="E1433" s="100">
        <f>VLOOKUP(A1433,[1]Лист1!$A$2:$O$1343,14,0)</f>
        <v>310</v>
      </c>
      <c r="F1433" s="100">
        <f>K1433</f>
        <v>265</v>
      </c>
      <c r="G1433" s="112">
        <f>E1433*$H$11</f>
        <v>322.40000000000003</v>
      </c>
      <c r="H1433" s="113"/>
      <c r="I1433" s="114">
        <f t="shared" si="469"/>
        <v>318</v>
      </c>
      <c r="J1433" s="115">
        <f>I1433/E1433*100-100</f>
        <v>2.5806451612903345</v>
      </c>
      <c r="K1433" s="97">
        <v>265</v>
      </c>
      <c r="L1433" s="98">
        <f t="shared" si="440"/>
        <v>318</v>
      </c>
      <c r="M1433" s="5">
        <f t="shared" si="454"/>
        <v>2.5806451612903345</v>
      </c>
      <c r="N1433" s="5">
        <f t="shared" si="455"/>
        <v>268.66666666666674</v>
      </c>
      <c r="S1433" s="164">
        <f t="shared" si="449"/>
        <v>0</v>
      </c>
    </row>
    <row r="1434" spans="1:19" s="4" customFormat="1" ht="31.5" x14ac:dyDescent="0.25">
      <c r="A1434" s="70">
        <v>10000188</v>
      </c>
      <c r="B1434" s="11" t="s">
        <v>1121</v>
      </c>
      <c r="C1434" s="30" t="s">
        <v>997</v>
      </c>
      <c r="D1434" s="10">
        <f t="shared" si="468"/>
        <v>475</v>
      </c>
      <c r="E1434" s="100">
        <f>VLOOKUP(A1434,[1]Лист1!$A$2:$O$1343,14,0)</f>
        <v>570</v>
      </c>
      <c r="F1434" s="100">
        <f>K1434</f>
        <v>495</v>
      </c>
      <c r="G1434" s="112">
        <f>E1434*$H$11</f>
        <v>592.80000000000007</v>
      </c>
      <c r="H1434" s="113"/>
      <c r="I1434" s="114">
        <f t="shared" si="469"/>
        <v>594</v>
      </c>
      <c r="J1434" s="115">
        <f>I1434/E1434*100-100</f>
        <v>4.2105263157894655</v>
      </c>
      <c r="K1434" s="97">
        <v>495</v>
      </c>
      <c r="L1434" s="98">
        <f t="shared" si="440"/>
        <v>594</v>
      </c>
      <c r="M1434" s="5">
        <f t="shared" si="454"/>
        <v>4.2105263157894655</v>
      </c>
      <c r="N1434" s="5">
        <f t="shared" si="455"/>
        <v>494</v>
      </c>
      <c r="S1434" s="164">
        <f t="shared" si="449"/>
        <v>0</v>
      </c>
    </row>
    <row r="1435" spans="1:19" s="4" customFormat="1" ht="78.75" x14ac:dyDescent="0.25">
      <c r="A1435" s="70">
        <v>10000189</v>
      </c>
      <c r="B1435" s="91" t="s">
        <v>1301</v>
      </c>
      <c r="C1435" s="30" t="s">
        <v>985</v>
      </c>
      <c r="D1435" s="10">
        <f t="shared" si="468"/>
        <v>576.66666666666674</v>
      </c>
      <c r="E1435" s="100">
        <f>VLOOKUP(A1435,[1]Лист1!$A$2:$O$1343,14,0)</f>
        <v>692</v>
      </c>
      <c r="F1435" s="100">
        <f>K1435</f>
        <v>600</v>
      </c>
      <c r="G1435" s="112">
        <f>E1435*$H$11</f>
        <v>719.68000000000006</v>
      </c>
      <c r="H1435" s="113"/>
      <c r="I1435" s="114">
        <f t="shared" si="469"/>
        <v>720</v>
      </c>
      <c r="J1435" s="115">
        <f>I1435/E1435*100-100</f>
        <v>4.0462427745664655</v>
      </c>
      <c r="K1435" s="97">
        <v>600</v>
      </c>
      <c r="L1435" s="98">
        <f t="shared" si="440"/>
        <v>720</v>
      </c>
      <c r="M1435" s="5">
        <f t="shared" si="454"/>
        <v>4.0462427745664655</v>
      </c>
      <c r="N1435" s="5">
        <f t="shared" si="455"/>
        <v>599.73333333333346</v>
      </c>
      <c r="S1435" s="164">
        <f t="shared" si="449"/>
        <v>0</v>
      </c>
    </row>
    <row r="1436" spans="1:19" ht="31.5" customHeight="1" x14ac:dyDescent="0.25">
      <c r="A1436" s="239" t="s">
        <v>1376</v>
      </c>
      <c r="B1436" s="240"/>
      <c r="C1436" s="240"/>
      <c r="D1436" s="240"/>
      <c r="E1436" s="240"/>
      <c r="F1436" s="240"/>
      <c r="G1436" s="240"/>
      <c r="H1436" s="240"/>
      <c r="I1436" s="241"/>
      <c r="J1436" s="135"/>
      <c r="K1436" s="97">
        <f t="shared" si="439"/>
        <v>0</v>
      </c>
      <c r="L1436" s="98">
        <f t="shared" si="440"/>
        <v>0</v>
      </c>
      <c r="M1436" s="5" t="e">
        <f t="shared" si="454"/>
        <v>#DIV/0!</v>
      </c>
      <c r="N1436" s="5">
        <f t="shared" si="455"/>
        <v>0</v>
      </c>
      <c r="S1436" s="164">
        <f t="shared" si="449"/>
        <v>0</v>
      </c>
    </row>
    <row r="1437" spans="1:19" ht="15.75" customHeight="1" x14ac:dyDescent="0.25">
      <c r="A1437" s="214" t="s">
        <v>218</v>
      </c>
      <c r="B1437" s="215"/>
      <c r="C1437" s="215"/>
      <c r="D1437" s="215"/>
      <c r="E1437" s="215"/>
      <c r="F1437" s="215"/>
      <c r="G1437" s="215"/>
      <c r="H1437" s="215"/>
      <c r="I1437" s="216"/>
      <c r="J1437" s="117"/>
      <c r="K1437" s="97">
        <f t="shared" si="439"/>
        <v>0</v>
      </c>
      <c r="L1437" s="98">
        <f t="shared" si="440"/>
        <v>0</v>
      </c>
      <c r="M1437" s="5" t="e">
        <f t="shared" si="454"/>
        <v>#DIV/0!</v>
      </c>
      <c r="N1437" s="5">
        <f t="shared" si="455"/>
        <v>0</v>
      </c>
      <c r="S1437" s="164">
        <f t="shared" si="449"/>
        <v>0</v>
      </c>
    </row>
    <row r="1438" spans="1:19" s="4" customFormat="1" x14ac:dyDescent="0.25">
      <c r="A1438" s="70">
        <v>60000019</v>
      </c>
      <c r="B1438" s="11" t="s">
        <v>957</v>
      </c>
      <c r="C1438" s="30" t="s">
        <v>981</v>
      </c>
      <c r="D1438" s="10">
        <f t="shared" ref="D1438:D1440" si="470">E1438/1.2</f>
        <v>230.83333333333334</v>
      </c>
      <c r="E1438" s="100">
        <f>VLOOKUP(A1438,[1]Лист1!$A$2:$O$1343,14,0)</f>
        <v>277</v>
      </c>
      <c r="F1438" s="100">
        <f>K1438</f>
        <v>240</v>
      </c>
      <c r="G1438" s="112">
        <f>E1438*$H$11</f>
        <v>288.08</v>
      </c>
      <c r="H1438" s="113"/>
      <c r="I1438" s="114">
        <f t="shared" ref="I1438:I1440" si="471">F1438*1.2</f>
        <v>288</v>
      </c>
      <c r="J1438" s="115">
        <f>I1438/E1438*100-100</f>
        <v>3.9711191335739926</v>
      </c>
      <c r="K1438" s="97">
        <v>240</v>
      </c>
      <c r="L1438" s="98">
        <f t="shared" si="440"/>
        <v>288</v>
      </c>
      <c r="M1438" s="5">
        <f t="shared" si="454"/>
        <v>3.9711191335739926</v>
      </c>
      <c r="N1438" s="5">
        <f t="shared" si="455"/>
        <v>240.06666666666669</v>
      </c>
      <c r="S1438" s="164">
        <f t="shared" si="449"/>
        <v>0</v>
      </c>
    </row>
    <row r="1439" spans="1:19" s="4" customFormat="1" x14ac:dyDescent="0.25">
      <c r="A1439" s="70">
        <v>60001305</v>
      </c>
      <c r="B1439" s="11" t="s">
        <v>1100</v>
      </c>
      <c r="C1439" s="30" t="s">
        <v>981</v>
      </c>
      <c r="D1439" s="10">
        <f t="shared" si="470"/>
        <v>295.83333333333337</v>
      </c>
      <c r="E1439" s="100">
        <f>VLOOKUP(A1439,[1]Лист1!$A$2:$O$1343,14,0)</f>
        <v>355</v>
      </c>
      <c r="F1439" s="100">
        <f>K1439</f>
        <v>305</v>
      </c>
      <c r="G1439" s="112">
        <f>E1439*$H$11</f>
        <v>369.2</v>
      </c>
      <c r="H1439" s="113"/>
      <c r="I1439" s="114">
        <f t="shared" si="471"/>
        <v>366</v>
      </c>
      <c r="J1439" s="115">
        <f>I1439/E1439*100-100</f>
        <v>3.0985915492957758</v>
      </c>
      <c r="K1439" s="97">
        <v>305</v>
      </c>
      <c r="L1439" s="98">
        <f t="shared" ref="L1439:L1480" si="472">K1439*1.2</f>
        <v>366</v>
      </c>
      <c r="M1439" s="5">
        <f t="shared" si="454"/>
        <v>3.0985915492957758</v>
      </c>
      <c r="N1439" s="5">
        <f t="shared" si="455"/>
        <v>307.66666666666674</v>
      </c>
      <c r="S1439" s="164">
        <f t="shared" si="449"/>
        <v>0</v>
      </c>
    </row>
    <row r="1440" spans="1:19" s="4" customFormat="1" ht="31.5" x14ac:dyDescent="0.25">
      <c r="A1440" s="70">
        <v>60001306</v>
      </c>
      <c r="B1440" s="11" t="s">
        <v>1101</v>
      </c>
      <c r="C1440" s="30" t="s">
        <v>981</v>
      </c>
      <c r="D1440" s="10">
        <f t="shared" si="470"/>
        <v>147.5</v>
      </c>
      <c r="E1440" s="100">
        <f>VLOOKUP(A1440,[1]Лист1!$A$2:$O$1343,14,0)</f>
        <v>177</v>
      </c>
      <c r="F1440" s="100">
        <f>K1440</f>
        <v>155</v>
      </c>
      <c r="G1440" s="112">
        <f>E1440*$H$11</f>
        <v>184.08</v>
      </c>
      <c r="H1440" s="113"/>
      <c r="I1440" s="114">
        <f t="shared" si="471"/>
        <v>186</v>
      </c>
      <c r="J1440" s="115">
        <f>I1440/E1440*100-100</f>
        <v>5.0847457627118757</v>
      </c>
      <c r="K1440" s="97">
        <v>155</v>
      </c>
      <c r="L1440" s="98">
        <f t="shared" si="472"/>
        <v>186</v>
      </c>
      <c r="M1440" s="5">
        <f t="shared" si="454"/>
        <v>5.0847457627118757</v>
      </c>
      <c r="N1440" s="5">
        <f t="shared" si="455"/>
        <v>153.4</v>
      </c>
      <c r="S1440" s="164">
        <f t="shared" si="449"/>
        <v>0</v>
      </c>
    </row>
    <row r="1441" spans="1:19" ht="15.75" customHeight="1" x14ac:dyDescent="0.25">
      <c r="A1441" s="214" t="s">
        <v>821</v>
      </c>
      <c r="B1441" s="215"/>
      <c r="C1441" s="215"/>
      <c r="D1441" s="215"/>
      <c r="E1441" s="215"/>
      <c r="F1441" s="215"/>
      <c r="G1441" s="215"/>
      <c r="H1441" s="215"/>
      <c r="I1441" s="216"/>
      <c r="J1441" s="117"/>
      <c r="K1441" s="97">
        <f t="shared" ref="K1441:K1482" si="473">F1441</f>
        <v>0</v>
      </c>
      <c r="L1441" s="98">
        <f t="shared" si="472"/>
        <v>0</v>
      </c>
      <c r="M1441" s="5" t="e">
        <f t="shared" si="454"/>
        <v>#DIV/0!</v>
      </c>
      <c r="N1441" s="5">
        <f t="shared" si="455"/>
        <v>0</v>
      </c>
      <c r="S1441" s="164">
        <f t="shared" si="449"/>
        <v>0</v>
      </c>
    </row>
    <row r="1442" spans="1:19" ht="31.5" x14ac:dyDescent="0.25">
      <c r="A1442" s="70">
        <v>22000059</v>
      </c>
      <c r="B1442" s="11" t="s">
        <v>958</v>
      </c>
      <c r="C1442" s="30" t="s">
        <v>997</v>
      </c>
      <c r="D1442" s="10">
        <f t="shared" ref="D1442" si="474">E1442/1.2</f>
        <v>46.666666666666671</v>
      </c>
      <c r="E1442" s="100">
        <f>VLOOKUP(A1442,[1]Лист1!$A$2:$O$1343,14,0)</f>
        <v>56</v>
      </c>
      <c r="F1442" s="100">
        <f>K1442</f>
        <v>50</v>
      </c>
      <c r="G1442" s="112">
        <f>E1442*$H$11</f>
        <v>58.24</v>
      </c>
      <c r="H1442" s="113"/>
      <c r="I1442" s="114">
        <f t="shared" ref="I1442" si="475">F1442*1.2</f>
        <v>60</v>
      </c>
      <c r="J1442" s="115">
        <f>I1442/E1442*100-100</f>
        <v>7.1428571428571388</v>
      </c>
      <c r="K1442" s="97">
        <v>50</v>
      </c>
      <c r="L1442" s="98">
        <f t="shared" si="472"/>
        <v>60</v>
      </c>
      <c r="M1442" s="5">
        <f t="shared" si="454"/>
        <v>7.1428571428571388</v>
      </c>
      <c r="N1442" s="5">
        <f t="shared" si="455"/>
        <v>48.533333333333339</v>
      </c>
      <c r="S1442" s="164">
        <f t="shared" si="449"/>
        <v>0</v>
      </c>
    </row>
    <row r="1443" spans="1:19" ht="31.5" customHeight="1" x14ac:dyDescent="0.25">
      <c r="A1443" s="239" t="s">
        <v>1377</v>
      </c>
      <c r="B1443" s="240"/>
      <c r="C1443" s="240"/>
      <c r="D1443" s="240"/>
      <c r="E1443" s="240"/>
      <c r="F1443" s="240"/>
      <c r="G1443" s="240"/>
      <c r="H1443" s="240"/>
      <c r="I1443" s="241"/>
      <c r="J1443" s="135"/>
      <c r="K1443" s="97">
        <f t="shared" si="473"/>
        <v>0</v>
      </c>
      <c r="L1443" s="98">
        <f t="shared" si="472"/>
        <v>0</v>
      </c>
      <c r="M1443" s="5" t="e">
        <f t="shared" si="454"/>
        <v>#DIV/0!</v>
      </c>
      <c r="N1443" s="5">
        <f t="shared" si="455"/>
        <v>0</v>
      </c>
      <c r="S1443" s="164">
        <f t="shared" si="449"/>
        <v>0</v>
      </c>
    </row>
    <row r="1444" spans="1:19" ht="47.25" x14ac:dyDescent="0.25">
      <c r="A1444" s="70">
        <v>60000031</v>
      </c>
      <c r="B1444" s="27" t="s">
        <v>959</v>
      </c>
      <c r="C1444" s="30" t="s">
        <v>981</v>
      </c>
      <c r="D1444" s="10">
        <f t="shared" ref="D1444:D1456" si="476">E1444/1.2</f>
        <v>586.66666666666674</v>
      </c>
      <c r="E1444" s="100">
        <f>VLOOKUP(A1444,[1]Лист1!$A$2:$O$1343,14,0)</f>
        <v>704</v>
      </c>
      <c r="F1444" s="100">
        <f t="shared" ref="F1444:F1462" si="477">K1444</f>
        <v>610</v>
      </c>
      <c r="G1444" s="112">
        <f t="shared" ref="G1444:G1462" si="478">E1444*$H$11</f>
        <v>732.16000000000008</v>
      </c>
      <c r="H1444" s="113"/>
      <c r="I1444" s="114">
        <f t="shared" ref="I1444:I1462" si="479">F1444*1.2</f>
        <v>732</v>
      </c>
      <c r="J1444" s="115">
        <f t="shared" ref="J1444:J1462" si="480">I1444/E1444*100-100</f>
        <v>3.9772727272727337</v>
      </c>
      <c r="K1444" s="97">
        <v>610</v>
      </c>
      <c r="L1444" s="98">
        <f t="shared" si="472"/>
        <v>732</v>
      </c>
      <c r="M1444" s="5">
        <f t="shared" ref="M1444:M1475" si="481">L1444/E1444*100-100</f>
        <v>3.9772727272727337</v>
      </c>
      <c r="N1444" s="5">
        <f t="shared" ref="N1444:N1475" si="482">D1444*1.04</f>
        <v>610.13333333333344</v>
      </c>
      <c r="S1444" s="164">
        <f t="shared" si="449"/>
        <v>0</v>
      </c>
    </row>
    <row r="1445" spans="1:19" ht="47.25" x14ac:dyDescent="0.25">
      <c r="A1445" s="70">
        <v>60000032</v>
      </c>
      <c r="B1445" s="27" t="s">
        <v>960</v>
      </c>
      <c r="C1445" s="30" t="s">
        <v>981</v>
      </c>
      <c r="D1445" s="10">
        <f t="shared" si="476"/>
        <v>257.5</v>
      </c>
      <c r="E1445" s="100">
        <f>VLOOKUP(A1445,[1]Лист1!$A$2:$O$1343,14,0)</f>
        <v>309</v>
      </c>
      <c r="F1445" s="100">
        <f t="shared" si="477"/>
        <v>265</v>
      </c>
      <c r="G1445" s="112">
        <f t="shared" si="478"/>
        <v>321.36</v>
      </c>
      <c r="H1445" s="113"/>
      <c r="I1445" s="114">
        <f t="shared" si="479"/>
        <v>318</v>
      </c>
      <c r="J1445" s="115">
        <f t="shared" si="480"/>
        <v>2.9126213592232943</v>
      </c>
      <c r="K1445" s="97">
        <v>265</v>
      </c>
      <c r="L1445" s="98">
        <f t="shared" si="472"/>
        <v>318</v>
      </c>
      <c r="M1445" s="5">
        <f t="shared" si="481"/>
        <v>2.9126213592232943</v>
      </c>
      <c r="N1445" s="5">
        <f t="shared" si="482"/>
        <v>267.8</v>
      </c>
      <c r="S1445" s="164">
        <f t="shared" si="449"/>
        <v>0</v>
      </c>
    </row>
    <row r="1446" spans="1:19" ht="31.5" x14ac:dyDescent="0.25">
      <c r="A1446" s="136">
        <v>60000033</v>
      </c>
      <c r="B1446" s="27" t="s">
        <v>961</v>
      </c>
      <c r="C1446" s="30" t="s">
        <v>981</v>
      </c>
      <c r="D1446" s="10">
        <f t="shared" si="476"/>
        <v>257.5</v>
      </c>
      <c r="E1446" s="100">
        <f>VLOOKUP(A1446,[1]Лист1!$A$2:$O$1343,14,0)</f>
        <v>309</v>
      </c>
      <c r="F1446" s="100">
        <f t="shared" si="477"/>
        <v>265</v>
      </c>
      <c r="G1446" s="112">
        <f t="shared" si="478"/>
        <v>321.36</v>
      </c>
      <c r="H1446" s="113"/>
      <c r="I1446" s="114">
        <f t="shared" si="479"/>
        <v>318</v>
      </c>
      <c r="J1446" s="115">
        <f t="shared" si="480"/>
        <v>2.9126213592232943</v>
      </c>
      <c r="K1446" s="97">
        <v>265</v>
      </c>
      <c r="L1446" s="98">
        <f t="shared" si="472"/>
        <v>318</v>
      </c>
      <c r="M1446" s="5">
        <f t="shared" si="481"/>
        <v>2.9126213592232943</v>
      </c>
      <c r="N1446" s="5">
        <f t="shared" si="482"/>
        <v>267.8</v>
      </c>
      <c r="S1446" s="164">
        <f t="shared" si="449"/>
        <v>0</v>
      </c>
    </row>
    <row r="1447" spans="1:19" ht="31.5" x14ac:dyDescent="0.25">
      <c r="A1447" s="136">
        <v>60000034</v>
      </c>
      <c r="B1447" s="31" t="s">
        <v>962</v>
      </c>
      <c r="C1447" s="30" t="s">
        <v>981</v>
      </c>
      <c r="D1447" s="10">
        <f t="shared" si="476"/>
        <v>257.5</v>
      </c>
      <c r="E1447" s="100">
        <f>VLOOKUP(A1447,[1]Лист1!$A$2:$O$1343,14,0)</f>
        <v>309</v>
      </c>
      <c r="F1447" s="100">
        <f t="shared" si="477"/>
        <v>265</v>
      </c>
      <c r="G1447" s="112">
        <f t="shared" si="478"/>
        <v>321.36</v>
      </c>
      <c r="H1447" s="113"/>
      <c r="I1447" s="114">
        <f t="shared" si="479"/>
        <v>318</v>
      </c>
      <c r="J1447" s="115">
        <f t="shared" si="480"/>
        <v>2.9126213592232943</v>
      </c>
      <c r="K1447" s="97">
        <v>265</v>
      </c>
      <c r="L1447" s="98">
        <f t="shared" si="472"/>
        <v>318</v>
      </c>
      <c r="M1447" s="5">
        <f t="shared" si="481"/>
        <v>2.9126213592232943</v>
      </c>
      <c r="N1447" s="5">
        <f t="shared" si="482"/>
        <v>267.8</v>
      </c>
      <c r="S1447" s="164">
        <f t="shared" si="449"/>
        <v>0</v>
      </c>
    </row>
    <row r="1448" spans="1:19" ht="31.5" x14ac:dyDescent="0.25">
      <c r="A1448" s="70">
        <v>60001108</v>
      </c>
      <c r="B1448" s="11" t="s">
        <v>963</v>
      </c>
      <c r="C1448" s="30" t="s">
        <v>981</v>
      </c>
      <c r="D1448" s="10">
        <f t="shared" si="476"/>
        <v>180.83333333333334</v>
      </c>
      <c r="E1448" s="100">
        <f>VLOOKUP(A1448,[1]Лист1!$A$2:$O$1343,14,0)</f>
        <v>217</v>
      </c>
      <c r="F1448" s="100">
        <f t="shared" si="477"/>
        <v>185</v>
      </c>
      <c r="G1448" s="112">
        <f t="shared" si="478"/>
        <v>225.68</v>
      </c>
      <c r="H1448" s="113"/>
      <c r="I1448" s="114">
        <f t="shared" si="479"/>
        <v>222</v>
      </c>
      <c r="J1448" s="115">
        <f t="shared" si="480"/>
        <v>2.3041474654377936</v>
      </c>
      <c r="K1448" s="97">
        <v>185</v>
      </c>
      <c r="L1448" s="98">
        <f t="shared" si="472"/>
        <v>222</v>
      </c>
      <c r="M1448" s="5">
        <f t="shared" si="481"/>
        <v>2.3041474654377936</v>
      </c>
      <c r="N1448" s="5">
        <f t="shared" si="482"/>
        <v>188.06666666666669</v>
      </c>
      <c r="S1448" s="164">
        <f t="shared" si="449"/>
        <v>0</v>
      </c>
    </row>
    <row r="1449" spans="1:19" x14ac:dyDescent="0.25">
      <c r="A1449" s="82">
        <v>60001009</v>
      </c>
      <c r="B1449" s="47" t="s">
        <v>1065</v>
      </c>
      <c r="C1449" s="30" t="s">
        <v>981</v>
      </c>
      <c r="D1449" s="10">
        <f t="shared" si="476"/>
        <v>719.16666666666674</v>
      </c>
      <c r="E1449" s="100">
        <f>VLOOKUP(A1449,[1]Лист1!$A$2:$O$1343,14,0)</f>
        <v>863</v>
      </c>
      <c r="F1449" s="100">
        <f t="shared" si="477"/>
        <v>745</v>
      </c>
      <c r="G1449" s="112">
        <f t="shared" si="478"/>
        <v>897.52</v>
      </c>
      <c r="H1449" s="113"/>
      <c r="I1449" s="114">
        <f t="shared" si="479"/>
        <v>894</v>
      </c>
      <c r="J1449" s="115">
        <f t="shared" si="480"/>
        <v>3.5921205098493658</v>
      </c>
      <c r="K1449" s="97">
        <v>745</v>
      </c>
      <c r="L1449" s="98">
        <f t="shared" si="472"/>
        <v>894</v>
      </c>
      <c r="M1449" s="5">
        <f t="shared" si="481"/>
        <v>3.5921205098493658</v>
      </c>
      <c r="N1449" s="5">
        <f t="shared" si="482"/>
        <v>747.93333333333339</v>
      </c>
      <c r="S1449" s="164">
        <f t="shared" si="449"/>
        <v>0</v>
      </c>
    </row>
    <row r="1450" spans="1:19" ht="31.5" x14ac:dyDescent="0.25">
      <c r="A1450" s="82">
        <v>60001016</v>
      </c>
      <c r="B1450" s="47" t="s">
        <v>1066</v>
      </c>
      <c r="C1450" s="30" t="s">
        <v>981</v>
      </c>
      <c r="D1450" s="10">
        <f t="shared" si="476"/>
        <v>166.66666666666669</v>
      </c>
      <c r="E1450" s="100">
        <f>VLOOKUP(A1450,[1]Лист1!$A$2:$O$1343,14,0)</f>
        <v>200</v>
      </c>
      <c r="F1450" s="100">
        <f t="shared" si="477"/>
        <v>170</v>
      </c>
      <c r="G1450" s="112">
        <f t="shared" si="478"/>
        <v>208</v>
      </c>
      <c r="H1450" s="113"/>
      <c r="I1450" s="114">
        <f t="shared" si="479"/>
        <v>204</v>
      </c>
      <c r="J1450" s="115">
        <f t="shared" si="480"/>
        <v>2</v>
      </c>
      <c r="K1450" s="97">
        <v>170</v>
      </c>
      <c r="L1450" s="98">
        <f t="shared" si="472"/>
        <v>204</v>
      </c>
      <c r="M1450" s="5">
        <f t="shared" si="481"/>
        <v>2</v>
      </c>
      <c r="N1450" s="5">
        <f t="shared" si="482"/>
        <v>173.33333333333337</v>
      </c>
      <c r="S1450" s="164">
        <f t="shared" si="449"/>
        <v>0</v>
      </c>
    </row>
    <row r="1451" spans="1:19" x14ac:dyDescent="0.25">
      <c r="A1451" s="82">
        <v>60001021</v>
      </c>
      <c r="B1451" s="47" t="s">
        <v>1067</v>
      </c>
      <c r="C1451" s="30" t="s">
        <v>981</v>
      </c>
      <c r="D1451" s="10">
        <f t="shared" si="476"/>
        <v>166.66666666666669</v>
      </c>
      <c r="E1451" s="100">
        <f>VLOOKUP(A1451,[1]Лист1!$A$2:$O$1343,14,0)</f>
        <v>200</v>
      </c>
      <c r="F1451" s="100">
        <f t="shared" si="477"/>
        <v>170</v>
      </c>
      <c r="G1451" s="112">
        <f t="shared" si="478"/>
        <v>208</v>
      </c>
      <c r="H1451" s="113"/>
      <c r="I1451" s="114">
        <f t="shared" si="479"/>
        <v>204</v>
      </c>
      <c r="J1451" s="115">
        <f t="shared" si="480"/>
        <v>2</v>
      </c>
      <c r="K1451" s="97">
        <v>170</v>
      </c>
      <c r="L1451" s="98">
        <f t="shared" si="472"/>
        <v>204</v>
      </c>
      <c r="M1451" s="5">
        <f t="shared" si="481"/>
        <v>2</v>
      </c>
      <c r="N1451" s="5">
        <f t="shared" si="482"/>
        <v>173.33333333333337</v>
      </c>
      <c r="S1451" s="164">
        <f t="shared" si="449"/>
        <v>0</v>
      </c>
    </row>
    <row r="1452" spans="1:19" x14ac:dyDescent="0.25">
      <c r="A1452" s="83">
        <v>60000109</v>
      </c>
      <c r="B1452" s="56" t="s">
        <v>1130</v>
      </c>
      <c r="C1452" s="30" t="s">
        <v>981</v>
      </c>
      <c r="D1452" s="10">
        <f t="shared" si="476"/>
        <v>1424.1666666666667</v>
      </c>
      <c r="E1452" s="100">
        <f>VLOOKUP(A1452,[1]Лист1!$A$2:$O$1343,14,0)</f>
        <v>1709</v>
      </c>
      <c r="F1452" s="100">
        <f t="shared" si="477"/>
        <v>1480</v>
      </c>
      <c r="G1452" s="112">
        <f t="shared" si="478"/>
        <v>1777.3600000000001</v>
      </c>
      <c r="H1452" s="113"/>
      <c r="I1452" s="114">
        <f t="shared" si="479"/>
        <v>1776</v>
      </c>
      <c r="J1452" s="115">
        <f t="shared" si="480"/>
        <v>3.9204212990052696</v>
      </c>
      <c r="K1452" s="97">
        <v>1480</v>
      </c>
      <c r="L1452" s="98">
        <f t="shared" si="472"/>
        <v>1776</v>
      </c>
      <c r="M1452" s="5">
        <f t="shared" si="481"/>
        <v>3.9204212990052696</v>
      </c>
      <c r="N1452" s="5">
        <f t="shared" si="482"/>
        <v>1481.1333333333334</v>
      </c>
      <c r="S1452" s="164">
        <f t="shared" si="449"/>
        <v>0</v>
      </c>
    </row>
    <row r="1453" spans="1:19" x14ac:dyDescent="0.25">
      <c r="A1453" s="84">
        <v>60000007</v>
      </c>
      <c r="B1453" s="48" t="s">
        <v>1131</v>
      </c>
      <c r="C1453" s="30" t="s">
        <v>981</v>
      </c>
      <c r="D1453" s="10">
        <f t="shared" si="476"/>
        <v>248.33333333333334</v>
      </c>
      <c r="E1453" s="100">
        <f>VLOOKUP(A1453,[1]Лист1!$A$2:$O$1343,14,0)</f>
        <v>298</v>
      </c>
      <c r="F1453" s="100">
        <f t="shared" si="477"/>
        <v>255</v>
      </c>
      <c r="G1453" s="112">
        <f t="shared" si="478"/>
        <v>309.92</v>
      </c>
      <c r="H1453" s="113"/>
      <c r="I1453" s="114">
        <f t="shared" si="479"/>
        <v>306</v>
      </c>
      <c r="J1453" s="115">
        <f t="shared" si="480"/>
        <v>2.6845637583892596</v>
      </c>
      <c r="K1453" s="97">
        <v>255</v>
      </c>
      <c r="L1453" s="98">
        <f t="shared" si="472"/>
        <v>306</v>
      </c>
      <c r="M1453" s="5">
        <f t="shared" si="481"/>
        <v>2.6845637583892596</v>
      </c>
      <c r="N1453" s="5">
        <f t="shared" si="482"/>
        <v>258.26666666666671</v>
      </c>
      <c r="S1453" s="164">
        <f t="shared" si="449"/>
        <v>0</v>
      </c>
    </row>
    <row r="1454" spans="1:19" x14ac:dyDescent="0.25">
      <c r="A1454" s="84">
        <v>60000008</v>
      </c>
      <c r="B1454" s="48" t="s">
        <v>1132</v>
      </c>
      <c r="C1454" s="30" t="s">
        <v>981</v>
      </c>
      <c r="D1454" s="10">
        <f t="shared" si="476"/>
        <v>248.33333333333334</v>
      </c>
      <c r="E1454" s="100">
        <f>VLOOKUP(A1454,[1]Лист1!$A$2:$O$1343,14,0)</f>
        <v>298</v>
      </c>
      <c r="F1454" s="100">
        <f t="shared" si="477"/>
        <v>255</v>
      </c>
      <c r="G1454" s="112">
        <f t="shared" si="478"/>
        <v>309.92</v>
      </c>
      <c r="H1454" s="113"/>
      <c r="I1454" s="114">
        <f t="shared" si="479"/>
        <v>306</v>
      </c>
      <c r="J1454" s="115">
        <f t="shared" si="480"/>
        <v>2.6845637583892596</v>
      </c>
      <c r="K1454" s="97">
        <v>255</v>
      </c>
      <c r="L1454" s="98">
        <f t="shared" si="472"/>
        <v>306</v>
      </c>
      <c r="M1454" s="5">
        <f t="shared" si="481"/>
        <v>2.6845637583892596</v>
      </c>
      <c r="N1454" s="5">
        <f t="shared" si="482"/>
        <v>258.26666666666671</v>
      </c>
      <c r="S1454" s="164">
        <f t="shared" si="449"/>
        <v>0</v>
      </c>
    </row>
    <row r="1455" spans="1:19" x14ac:dyDescent="0.25">
      <c r="A1455" s="84">
        <v>60000009</v>
      </c>
      <c r="B1455" s="48" t="s">
        <v>1133</v>
      </c>
      <c r="C1455" s="30" t="s">
        <v>981</v>
      </c>
      <c r="D1455" s="10">
        <f t="shared" si="476"/>
        <v>660.83333333333337</v>
      </c>
      <c r="E1455" s="100">
        <f>VLOOKUP(A1455,[1]Лист1!$A$2:$O$1343,14,0)</f>
        <v>793</v>
      </c>
      <c r="F1455" s="100">
        <f t="shared" si="477"/>
        <v>685</v>
      </c>
      <c r="G1455" s="112">
        <f t="shared" si="478"/>
        <v>824.72</v>
      </c>
      <c r="H1455" s="113"/>
      <c r="I1455" s="114">
        <f t="shared" si="479"/>
        <v>822</v>
      </c>
      <c r="J1455" s="115">
        <f t="shared" si="480"/>
        <v>3.6569987389659389</v>
      </c>
      <c r="K1455" s="97">
        <v>685</v>
      </c>
      <c r="L1455" s="98">
        <f t="shared" si="472"/>
        <v>822</v>
      </c>
      <c r="M1455" s="5">
        <f t="shared" si="481"/>
        <v>3.6569987389659389</v>
      </c>
      <c r="N1455" s="5">
        <f t="shared" si="482"/>
        <v>687.26666666666677</v>
      </c>
      <c r="S1455" s="164">
        <f t="shared" si="449"/>
        <v>0</v>
      </c>
    </row>
    <row r="1456" spans="1:19" x14ac:dyDescent="0.25">
      <c r="A1456" s="84">
        <v>60000011</v>
      </c>
      <c r="B1456" s="48" t="s">
        <v>1134</v>
      </c>
      <c r="C1456" s="30" t="s">
        <v>981</v>
      </c>
      <c r="D1456" s="10">
        <f t="shared" si="476"/>
        <v>248.33333333333334</v>
      </c>
      <c r="E1456" s="100">
        <f>VLOOKUP(A1456,[1]Лист1!$A$2:$O$1343,14,0)</f>
        <v>298</v>
      </c>
      <c r="F1456" s="100">
        <f t="shared" si="477"/>
        <v>255</v>
      </c>
      <c r="G1456" s="112">
        <f t="shared" si="478"/>
        <v>309.92</v>
      </c>
      <c r="H1456" s="113"/>
      <c r="I1456" s="114">
        <f t="shared" si="479"/>
        <v>306</v>
      </c>
      <c r="J1456" s="115">
        <f t="shared" si="480"/>
        <v>2.6845637583892596</v>
      </c>
      <c r="K1456" s="97">
        <v>255</v>
      </c>
      <c r="L1456" s="98">
        <f t="shared" si="472"/>
        <v>306</v>
      </c>
      <c r="M1456" s="5">
        <f t="shared" si="481"/>
        <v>2.6845637583892596</v>
      </c>
      <c r="N1456" s="5">
        <f t="shared" si="482"/>
        <v>258.26666666666671</v>
      </c>
      <c r="S1456" s="164">
        <f t="shared" si="449"/>
        <v>0</v>
      </c>
    </row>
    <row r="1457" spans="1:19" x14ac:dyDescent="0.25">
      <c r="A1457" s="84">
        <v>60000124</v>
      </c>
      <c r="B1457" s="48" t="s">
        <v>1270</v>
      </c>
      <c r="C1457" s="30" t="s">
        <v>981</v>
      </c>
      <c r="D1457" s="10">
        <f t="shared" ref="D1457:D1462" si="483">E1457/1.2</f>
        <v>91.666666666666671</v>
      </c>
      <c r="E1457" s="100">
        <f>VLOOKUP(A1457,[1]Лист1!$A$2:$O$1343,14,0)</f>
        <v>110</v>
      </c>
      <c r="F1457" s="100">
        <f t="shared" si="477"/>
        <v>95</v>
      </c>
      <c r="G1457" s="112">
        <f t="shared" si="478"/>
        <v>114.4</v>
      </c>
      <c r="H1457" s="113"/>
      <c r="I1457" s="114">
        <f t="shared" si="479"/>
        <v>114</v>
      </c>
      <c r="J1457" s="115">
        <f t="shared" si="480"/>
        <v>3.6363636363636402</v>
      </c>
      <c r="K1457" s="97">
        <v>95</v>
      </c>
      <c r="L1457" s="98">
        <f t="shared" si="472"/>
        <v>114</v>
      </c>
      <c r="M1457" s="5">
        <f t="shared" si="481"/>
        <v>3.6363636363636402</v>
      </c>
      <c r="N1457" s="5">
        <f t="shared" si="482"/>
        <v>95.333333333333343</v>
      </c>
      <c r="S1457" s="164">
        <f t="shared" si="449"/>
        <v>0</v>
      </c>
    </row>
    <row r="1458" spans="1:19" x14ac:dyDescent="0.25">
      <c r="A1458" s="84">
        <v>60000125</v>
      </c>
      <c r="B1458" s="48" t="s">
        <v>1271</v>
      </c>
      <c r="C1458" s="30" t="s">
        <v>981</v>
      </c>
      <c r="D1458" s="10">
        <f t="shared" si="483"/>
        <v>158.33333333333334</v>
      </c>
      <c r="E1458" s="100">
        <f>VLOOKUP(A1458,[1]Лист1!$A$2:$O$1343,14,0)</f>
        <v>190</v>
      </c>
      <c r="F1458" s="100">
        <f t="shared" si="477"/>
        <v>165</v>
      </c>
      <c r="G1458" s="112">
        <f t="shared" si="478"/>
        <v>197.6</v>
      </c>
      <c r="H1458" s="113"/>
      <c r="I1458" s="114">
        <f t="shared" si="479"/>
        <v>198</v>
      </c>
      <c r="J1458" s="115">
        <f t="shared" si="480"/>
        <v>4.2105263157894655</v>
      </c>
      <c r="K1458" s="97">
        <v>165</v>
      </c>
      <c r="L1458" s="98">
        <f t="shared" si="472"/>
        <v>198</v>
      </c>
      <c r="M1458" s="5">
        <f t="shared" si="481"/>
        <v>4.2105263157894655</v>
      </c>
      <c r="N1458" s="5">
        <f t="shared" si="482"/>
        <v>164.66666666666669</v>
      </c>
      <c r="S1458" s="164">
        <f t="shared" ref="S1458:S1465" si="484">(ROUND(F1458,2)*1.2)-ROUND(I1458,2)</f>
        <v>0</v>
      </c>
    </row>
    <row r="1459" spans="1:19" ht="31.5" x14ac:dyDescent="0.25">
      <c r="A1459" s="84">
        <v>60000126</v>
      </c>
      <c r="B1459" s="48" t="s">
        <v>1272</v>
      </c>
      <c r="C1459" s="30" t="s">
        <v>981</v>
      </c>
      <c r="D1459" s="10">
        <f t="shared" si="483"/>
        <v>79.166666666666671</v>
      </c>
      <c r="E1459" s="100">
        <f>VLOOKUP(A1459,[1]Лист1!$A$2:$O$1343,14,0)</f>
        <v>95</v>
      </c>
      <c r="F1459" s="100">
        <f t="shared" si="477"/>
        <v>85</v>
      </c>
      <c r="G1459" s="112">
        <f t="shared" si="478"/>
        <v>98.8</v>
      </c>
      <c r="H1459" s="113"/>
      <c r="I1459" s="114">
        <f t="shared" si="479"/>
        <v>102</v>
      </c>
      <c r="J1459" s="115">
        <f t="shared" si="480"/>
        <v>7.3684210526315752</v>
      </c>
      <c r="K1459" s="97">
        <v>85</v>
      </c>
      <c r="L1459" s="98">
        <f t="shared" si="472"/>
        <v>102</v>
      </c>
      <c r="M1459" s="5">
        <f t="shared" si="481"/>
        <v>7.3684210526315752</v>
      </c>
      <c r="N1459" s="5">
        <f t="shared" si="482"/>
        <v>82.333333333333343</v>
      </c>
      <c r="S1459" s="164">
        <f t="shared" si="484"/>
        <v>0</v>
      </c>
    </row>
    <row r="1460" spans="1:19" x14ac:dyDescent="0.25">
      <c r="A1460" s="84">
        <v>60000127</v>
      </c>
      <c r="B1460" s="48" t="s">
        <v>1273</v>
      </c>
      <c r="C1460" s="30" t="s">
        <v>981</v>
      </c>
      <c r="D1460" s="10">
        <f t="shared" si="483"/>
        <v>79.166666666666671</v>
      </c>
      <c r="E1460" s="100">
        <f>VLOOKUP(A1460,[1]Лист1!$A$2:$O$1343,14,0)</f>
        <v>95</v>
      </c>
      <c r="F1460" s="100">
        <f t="shared" si="477"/>
        <v>85</v>
      </c>
      <c r="G1460" s="112">
        <f t="shared" si="478"/>
        <v>98.8</v>
      </c>
      <c r="H1460" s="113"/>
      <c r="I1460" s="114">
        <f t="shared" si="479"/>
        <v>102</v>
      </c>
      <c r="J1460" s="115">
        <f t="shared" si="480"/>
        <v>7.3684210526315752</v>
      </c>
      <c r="K1460" s="97">
        <v>85</v>
      </c>
      <c r="L1460" s="98">
        <f t="shared" si="472"/>
        <v>102</v>
      </c>
      <c r="M1460" s="5">
        <f t="shared" si="481"/>
        <v>7.3684210526315752</v>
      </c>
      <c r="N1460" s="5">
        <f t="shared" si="482"/>
        <v>82.333333333333343</v>
      </c>
      <c r="S1460" s="164">
        <f t="shared" si="484"/>
        <v>0</v>
      </c>
    </row>
    <row r="1461" spans="1:19" x14ac:dyDescent="0.25">
      <c r="A1461" s="84">
        <v>60000128</v>
      </c>
      <c r="B1461" s="48" t="s">
        <v>1274</v>
      </c>
      <c r="C1461" s="30" t="s">
        <v>981</v>
      </c>
      <c r="D1461" s="10">
        <f t="shared" si="483"/>
        <v>175</v>
      </c>
      <c r="E1461" s="100">
        <f>VLOOKUP(A1461,[1]Лист1!$A$2:$O$1343,14,0)</f>
        <v>210</v>
      </c>
      <c r="F1461" s="100">
        <f t="shared" si="477"/>
        <v>185</v>
      </c>
      <c r="G1461" s="112">
        <f t="shared" si="478"/>
        <v>218.4</v>
      </c>
      <c r="H1461" s="113"/>
      <c r="I1461" s="114">
        <f t="shared" si="479"/>
        <v>222</v>
      </c>
      <c r="J1461" s="115">
        <f t="shared" si="480"/>
        <v>5.7142857142857224</v>
      </c>
      <c r="K1461" s="97">
        <v>185</v>
      </c>
      <c r="L1461" s="98">
        <f t="shared" si="472"/>
        <v>222</v>
      </c>
      <c r="M1461" s="5">
        <f t="shared" si="481"/>
        <v>5.7142857142857224</v>
      </c>
      <c r="N1461" s="5">
        <f t="shared" si="482"/>
        <v>182</v>
      </c>
      <c r="S1461" s="164">
        <f t="shared" si="484"/>
        <v>0</v>
      </c>
    </row>
    <row r="1462" spans="1:19" x14ac:dyDescent="0.25">
      <c r="A1462" s="84">
        <v>60000129</v>
      </c>
      <c r="B1462" s="48" t="s">
        <v>1302</v>
      </c>
      <c r="C1462" s="30" t="s">
        <v>981</v>
      </c>
      <c r="D1462" s="10">
        <f t="shared" si="483"/>
        <v>41.666666666666671</v>
      </c>
      <c r="E1462" s="100">
        <f>VLOOKUP(A1462,[1]Лист1!$A$2:$O$1343,14,0)</f>
        <v>50</v>
      </c>
      <c r="F1462" s="100">
        <f t="shared" si="477"/>
        <v>45</v>
      </c>
      <c r="G1462" s="112">
        <f t="shared" si="478"/>
        <v>52</v>
      </c>
      <c r="H1462" s="113"/>
      <c r="I1462" s="114">
        <f t="shared" si="479"/>
        <v>54</v>
      </c>
      <c r="J1462" s="115">
        <f t="shared" si="480"/>
        <v>8</v>
      </c>
      <c r="K1462" s="97">
        <v>45</v>
      </c>
      <c r="L1462" s="98">
        <f t="shared" si="472"/>
        <v>54</v>
      </c>
      <c r="M1462" s="5">
        <f t="shared" si="481"/>
        <v>8</v>
      </c>
      <c r="N1462" s="5">
        <f t="shared" si="482"/>
        <v>43.333333333333343</v>
      </c>
      <c r="S1462" s="164">
        <f t="shared" si="484"/>
        <v>0</v>
      </c>
    </row>
    <row r="1463" spans="1:19" ht="15.75" customHeight="1" x14ac:dyDescent="0.25">
      <c r="A1463" s="239" t="s">
        <v>1102</v>
      </c>
      <c r="B1463" s="240"/>
      <c r="C1463" s="240"/>
      <c r="D1463" s="240"/>
      <c r="E1463" s="240"/>
      <c r="F1463" s="240"/>
      <c r="G1463" s="240"/>
      <c r="H1463" s="240"/>
      <c r="I1463" s="241"/>
      <c r="J1463" s="135"/>
      <c r="K1463" s="97">
        <f t="shared" si="473"/>
        <v>0</v>
      </c>
      <c r="L1463" s="98">
        <f t="shared" si="472"/>
        <v>0</v>
      </c>
      <c r="M1463" s="5" t="e">
        <f t="shared" si="481"/>
        <v>#DIV/0!</v>
      </c>
      <c r="N1463" s="5">
        <f t="shared" si="482"/>
        <v>0</v>
      </c>
      <c r="S1463" s="164">
        <f t="shared" si="484"/>
        <v>0</v>
      </c>
    </row>
    <row r="1464" spans="1:19" ht="63" x14ac:dyDescent="0.25">
      <c r="A1464" s="79" t="s">
        <v>1103</v>
      </c>
      <c r="B1464" s="52" t="s">
        <v>1284</v>
      </c>
      <c r="C1464" s="53" t="s">
        <v>1105</v>
      </c>
      <c r="D1464" s="10">
        <f t="shared" ref="D1464:D1465" si="485">E1464/1.2</f>
        <v>13333.333333333334</v>
      </c>
      <c r="E1464" s="100">
        <f>VLOOKUP(A1464,[1]Лист1!$A$2:$O$1343,14,0)</f>
        <v>16000</v>
      </c>
      <c r="F1464" s="100">
        <f>K1464</f>
        <v>13865</v>
      </c>
      <c r="G1464" s="112">
        <f>E1464*$H$11</f>
        <v>16640</v>
      </c>
      <c r="H1464" s="113"/>
      <c r="I1464" s="114">
        <f t="shared" ref="I1464:I1465" si="486">F1464*1.2</f>
        <v>16638</v>
      </c>
      <c r="J1464" s="115">
        <f>I1464/E1464*100-100</f>
        <v>3.9875000000000114</v>
      </c>
      <c r="K1464" s="97">
        <v>13865</v>
      </c>
      <c r="L1464" s="98">
        <f t="shared" si="472"/>
        <v>16638</v>
      </c>
      <c r="M1464" s="5">
        <f t="shared" si="481"/>
        <v>3.9875000000000114</v>
      </c>
      <c r="N1464" s="5">
        <f t="shared" si="482"/>
        <v>13866.666666666668</v>
      </c>
      <c r="S1464" s="164">
        <f t="shared" si="484"/>
        <v>0</v>
      </c>
    </row>
    <row r="1465" spans="1:19" ht="78.75" x14ac:dyDescent="0.25">
      <c r="A1465" s="79" t="s">
        <v>1104</v>
      </c>
      <c r="B1465" s="52" t="s">
        <v>1283</v>
      </c>
      <c r="C1465" s="53" t="s">
        <v>1105</v>
      </c>
      <c r="D1465" s="10">
        <f t="shared" si="485"/>
        <v>10000</v>
      </c>
      <c r="E1465" s="100">
        <v>12000</v>
      </c>
      <c r="F1465" s="100">
        <f>K1465</f>
        <v>10400</v>
      </c>
      <c r="G1465" s="112">
        <f>E1465*$H$11</f>
        <v>12480</v>
      </c>
      <c r="H1465" s="113"/>
      <c r="I1465" s="114">
        <f t="shared" si="486"/>
        <v>12480</v>
      </c>
      <c r="J1465" s="115">
        <f>I1465/E1465*100-100</f>
        <v>4</v>
      </c>
      <c r="K1465" s="97">
        <v>10400</v>
      </c>
      <c r="L1465" s="98">
        <f t="shared" si="472"/>
        <v>12480</v>
      </c>
      <c r="M1465" s="5">
        <f t="shared" si="481"/>
        <v>4</v>
      </c>
      <c r="N1465" s="5">
        <f t="shared" si="482"/>
        <v>10400</v>
      </c>
      <c r="S1465" s="164">
        <f t="shared" si="484"/>
        <v>0</v>
      </c>
    </row>
    <row r="1466" spans="1:19" x14ac:dyDescent="0.25">
      <c r="A1466" s="85"/>
      <c r="B1466" s="50"/>
      <c r="C1466" s="51"/>
      <c r="D1466" s="33"/>
      <c r="E1466" s="34"/>
      <c r="F1466" s="34"/>
      <c r="J1466" s="97" t="e">
        <f>AVERAGE(J14:J1465)</f>
        <v>#N/A</v>
      </c>
      <c r="K1466" s="97">
        <f t="shared" si="473"/>
        <v>0</v>
      </c>
      <c r="L1466" s="98">
        <f t="shared" si="472"/>
        <v>0</v>
      </c>
      <c r="M1466" s="5" t="e">
        <f t="shared" si="481"/>
        <v>#DIV/0!</v>
      </c>
      <c r="N1466" s="5">
        <f t="shared" si="482"/>
        <v>0</v>
      </c>
    </row>
    <row r="1467" spans="1:19" x14ac:dyDescent="0.25">
      <c r="A1467" s="86"/>
      <c r="B1467" s="32"/>
      <c r="C1467" s="32"/>
      <c r="D1467" s="33"/>
      <c r="E1467" s="34"/>
      <c r="F1467" s="34"/>
      <c r="J1467" s="97"/>
      <c r="K1467" s="97">
        <f t="shared" si="473"/>
        <v>0</v>
      </c>
      <c r="L1467" s="98">
        <f t="shared" si="472"/>
        <v>0</v>
      </c>
      <c r="M1467" s="5" t="e">
        <f t="shared" si="481"/>
        <v>#DIV/0!</v>
      </c>
      <c r="N1467" s="5">
        <f t="shared" si="482"/>
        <v>0</v>
      </c>
    </row>
    <row r="1468" spans="1:19" x14ac:dyDescent="0.25">
      <c r="A1468" s="87" t="s">
        <v>964</v>
      </c>
      <c r="B1468" s="55"/>
      <c r="C1468" s="55"/>
      <c r="D1468" s="6"/>
      <c r="E1468" s="7"/>
      <c r="F1468" s="7"/>
      <c r="J1468" s="97"/>
      <c r="K1468" s="97">
        <f t="shared" si="473"/>
        <v>0</v>
      </c>
      <c r="L1468" s="98">
        <f t="shared" si="472"/>
        <v>0</v>
      </c>
      <c r="M1468" s="5" t="e">
        <f t="shared" si="481"/>
        <v>#DIV/0!</v>
      </c>
      <c r="N1468" s="5">
        <f t="shared" si="482"/>
        <v>0</v>
      </c>
    </row>
    <row r="1469" spans="1:19" x14ac:dyDescent="0.25">
      <c r="A1469" s="87"/>
      <c r="B1469" s="55"/>
      <c r="C1469" s="55"/>
      <c r="D1469" s="6"/>
      <c r="E1469" s="7"/>
      <c r="F1469" s="7"/>
      <c r="J1469" s="97"/>
      <c r="K1469" s="97">
        <f t="shared" si="473"/>
        <v>0</v>
      </c>
      <c r="L1469" s="98">
        <f t="shared" si="472"/>
        <v>0</v>
      </c>
      <c r="M1469" s="5" t="e">
        <f t="shared" si="481"/>
        <v>#DIV/0!</v>
      </c>
      <c r="N1469" s="5">
        <f t="shared" si="482"/>
        <v>0</v>
      </c>
    </row>
    <row r="1470" spans="1:19" x14ac:dyDescent="0.25">
      <c r="A1470" s="268" t="s">
        <v>965</v>
      </c>
      <c r="B1470" s="268"/>
      <c r="C1470" s="268"/>
      <c r="D1470" s="268"/>
      <c r="E1470" s="268"/>
      <c r="F1470" s="107"/>
      <c r="J1470" s="97"/>
      <c r="K1470" s="97">
        <f t="shared" si="473"/>
        <v>0</v>
      </c>
      <c r="L1470" s="98">
        <f t="shared" si="472"/>
        <v>0</v>
      </c>
      <c r="M1470" s="5" t="e">
        <f t="shared" si="481"/>
        <v>#DIV/0!</v>
      </c>
      <c r="N1470" s="5">
        <f t="shared" si="482"/>
        <v>0</v>
      </c>
    </row>
    <row r="1471" spans="1:19" x14ac:dyDescent="0.25">
      <c r="A1471" s="268" t="s">
        <v>966</v>
      </c>
      <c r="B1471" s="268"/>
      <c r="C1471" s="268"/>
      <c r="D1471" s="268"/>
      <c r="E1471" s="268"/>
      <c r="F1471" s="107"/>
      <c r="J1471" s="97"/>
      <c r="K1471" s="97">
        <f t="shared" si="473"/>
        <v>0</v>
      </c>
      <c r="L1471" s="98">
        <f t="shared" si="472"/>
        <v>0</v>
      </c>
      <c r="M1471" s="5" t="e">
        <f t="shared" si="481"/>
        <v>#DIV/0!</v>
      </c>
      <c r="N1471" s="5">
        <f t="shared" si="482"/>
        <v>0</v>
      </c>
    </row>
    <row r="1472" spans="1:19" x14ac:dyDescent="0.25">
      <c r="A1472" s="87"/>
      <c r="B1472" s="55"/>
      <c r="C1472" s="55"/>
      <c r="D1472" s="6"/>
      <c r="E1472" s="7"/>
      <c r="F1472" s="7"/>
      <c r="J1472" s="97"/>
      <c r="K1472" s="97">
        <f t="shared" si="473"/>
        <v>0</v>
      </c>
      <c r="L1472" s="98">
        <f t="shared" si="472"/>
        <v>0</v>
      </c>
      <c r="M1472" s="5" t="e">
        <f t="shared" si="481"/>
        <v>#DIV/0!</v>
      </c>
      <c r="N1472" s="5">
        <f t="shared" si="482"/>
        <v>0</v>
      </c>
    </row>
    <row r="1473" spans="1:14" x14ac:dyDescent="0.25">
      <c r="A1473" s="268" t="s">
        <v>967</v>
      </c>
      <c r="B1473" s="268"/>
      <c r="C1473" s="268"/>
      <c r="D1473" s="268"/>
      <c r="E1473" s="268"/>
      <c r="F1473" s="107"/>
      <c r="J1473" s="97"/>
      <c r="K1473" s="97">
        <f t="shared" si="473"/>
        <v>0</v>
      </c>
      <c r="L1473" s="98">
        <f t="shared" si="472"/>
        <v>0</v>
      </c>
      <c r="M1473" s="5" t="e">
        <f t="shared" si="481"/>
        <v>#DIV/0!</v>
      </c>
      <c r="N1473" s="5">
        <f t="shared" si="482"/>
        <v>0</v>
      </c>
    </row>
    <row r="1474" spans="1:14" x14ac:dyDescent="0.25">
      <c r="A1474" s="268" t="s">
        <v>968</v>
      </c>
      <c r="B1474" s="268"/>
      <c r="C1474" s="268"/>
      <c r="D1474" s="268"/>
      <c r="E1474" s="268"/>
      <c r="F1474" s="107"/>
      <c r="J1474" s="97"/>
      <c r="K1474" s="97">
        <f t="shared" si="473"/>
        <v>0</v>
      </c>
      <c r="L1474" s="98">
        <f t="shared" si="472"/>
        <v>0</v>
      </c>
      <c r="M1474" s="5" t="e">
        <f t="shared" si="481"/>
        <v>#DIV/0!</v>
      </c>
      <c r="N1474" s="5">
        <f t="shared" si="482"/>
        <v>0</v>
      </c>
    </row>
    <row r="1475" spans="1:14" x14ac:dyDescent="0.25">
      <c r="A1475" s="87"/>
      <c r="B1475" s="55"/>
      <c r="C1475" s="55"/>
      <c r="D1475" s="6"/>
      <c r="E1475" s="7"/>
      <c r="F1475" s="7"/>
      <c r="J1475" s="97"/>
      <c r="K1475" s="97">
        <f t="shared" si="473"/>
        <v>0</v>
      </c>
      <c r="L1475" s="98">
        <f t="shared" si="472"/>
        <v>0</v>
      </c>
      <c r="M1475" s="5" t="e">
        <f t="shared" si="481"/>
        <v>#DIV/0!</v>
      </c>
      <c r="N1475" s="5">
        <f t="shared" si="482"/>
        <v>0</v>
      </c>
    </row>
    <row r="1476" spans="1:14" x14ac:dyDescent="0.25">
      <c r="A1476" s="88"/>
      <c r="B1476" s="55"/>
      <c r="C1476" s="55"/>
      <c r="D1476" s="35"/>
      <c r="E1476" s="7"/>
      <c r="F1476" s="7"/>
      <c r="J1476" s="97"/>
      <c r="K1476" s="97">
        <f t="shared" si="473"/>
        <v>0</v>
      </c>
      <c r="L1476" s="98">
        <f t="shared" si="472"/>
        <v>0</v>
      </c>
      <c r="M1476" s="5" t="e">
        <f t="shared" ref="M1476:M1481" si="487">L1476/E1476*100-100</f>
        <v>#DIV/0!</v>
      </c>
      <c r="N1476" s="5">
        <f t="shared" ref="N1476:N1481" si="488">D1476*1.04</f>
        <v>0</v>
      </c>
    </row>
    <row r="1477" spans="1:14" x14ac:dyDescent="0.25">
      <c r="A1477" s="267" t="s">
        <v>1136</v>
      </c>
      <c r="B1477" s="267"/>
      <c r="C1477" s="1" t="s">
        <v>1139</v>
      </c>
      <c r="D1477" s="42"/>
      <c r="E1477" s="7"/>
      <c r="F1477" s="7"/>
      <c r="J1477" s="97"/>
      <c r="K1477" s="97">
        <f t="shared" si="473"/>
        <v>0</v>
      </c>
      <c r="L1477" s="98">
        <f t="shared" si="472"/>
        <v>0</v>
      </c>
      <c r="M1477" s="5" t="e">
        <f t="shared" si="487"/>
        <v>#DIV/0!</v>
      </c>
      <c r="N1477" s="5">
        <f t="shared" si="488"/>
        <v>0</v>
      </c>
    </row>
    <row r="1478" spans="1:14" x14ac:dyDescent="0.25">
      <c r="A1478" s="89"/>
      <c r="B1478" s="43"/>
      <c r="C1478" s="44"/>
      <c r="D1478" s="49"/>
      <c r="E1478" s="7"/>
      <c r="F1478" s="7"/>
      <c r="J1478" s="97"/>
      <c r="K1478" s="97">
        <f t="shared" si="473"/>
        <v>0</v>
      </c>
      <c r="L1478" s="98">
        <f t="shared" si="472"/>
        <v>0</v>
      </c>
      <c r="M1478" s="5" t="e">
        <f t="shared" si="487"/>
        <v>#DIV/0!</v>
      </c>
      <c r="N1478" s="5">
        <f t="shared" si="488"/>
        <v>0</v>
      </c>
    </row>
    <row r="1479" spans="1:14" x14ac:dyDescent="0.25">
      <c r="A1479" s="261" t="s">
        <v>1137</v>
      </c>
      <c r="B1479" s="261"/>
      <c r="C1479" s="45" t="s">
        <v>1138</v>
      </c>
      <c r="E1479" s="7"/>
      <c r="F1479" s="7"/>
      <c r="J1479" s="97"/>
      <c r="K1479" s="97">
        <f t="shared" si="473"/>
        <v>0</v>
      </c>
      <c r="L1479" s="98">
        <f t="shared" si="472"/>
        <v>0</v>
      </c>
      <c r="M1479" s="5" t="e">
        <f t="shared" si="487"/>
        <v>#DIV/0!</v>
      </c>
      <c r="N1479" s="5">
        <f t="shared" si="488"/>
        <v>0</v>
      </c>
    </row>
    <row r="1480" spans="1:14" x14ac:dyDescent="0.25">
      <c r="D1480" s="49"/>
      <c r="J1480" s="97"/>
      <c r="K1480" s="97">
        <f t="shared" si="473"/>
        <v>0</v>
      </c>
      <c r="L1480" s="98">
        <f t="shared" si="472"/>
        <v>0</v>
      </c>
      <c r="M1480" s="5" t="e">
        <f t="shared" si="487"/>
        <v>#DIV/0!</v>
      </c>
      <c r="N1480" s="5">
        <f t="shared" si="488"/>
        <v>0</v>
      </c>
    </row>
    <row r="1481" spans="1:14" x14ac:dyDescent="0.25">
      <c r="A1481" s="261" t="s">
        <v>1277</v>
      </c>
      <c r="B1481" s="261"/>
      <c r="C1481" s="45" t="s">
        <v>1278</v>
      </c>
      <c r="D1481" s="6"/>
      <c r="K1481" s="97">
        <f t="shared" si="473"/>
        <v>0</v>
      </c>
      <c r="M1481" s="5" t="e">
        <f t="shared" si="487"/>
        <v>#DIV/0!</v>
      </c>
      <c r="N1481" s="5">
        <f t="shared" si="488"/>
        <v>0</v>
      </c>
    </row>
    <row r="1482" spans="1:14" x14ac:dyDescent="0.25">
      <c r="K1482" s="97">
        <f t="shared" si="473"/>
        <v>0</v>
      </c>
    </row>
    <row r="1483" spans="1:14" x14ac:dyDescent="0.25">
      <c r="A1483" s="261" t="s">
        <v>1279</v>
      </c>
      <c r="B1483" s="261"/>
      <c r="C1483" s="45" t="s">
        <v>1280</v>
      </c>
    </row>
  </sheetData>
  <mergeCells count="113">
    <mergeCell ref="A12:I12"/>
    <mergeCell ref="A13:I13"/>
    <mergeCell ref="A1481:B1481"/>
    <mergeCell ref="A1483:B1483"/>
    <mergeCell ref="A1:E1"/>
    <mergeCell ref="A665:I665"/>
    <mergeCell ref="A594:I594"/>
    <mergeCell ref="A344:I344"/>
    <mergeCell ref="A343:I343"/>
    <mergeCell ref="A278:I278"/>
    <mergeCell ref="A273:I273"/>
    <mergeCell ref="A254:I254"/>
    <mergeCell ref="A229:I229"/>
    <mergeCell ref="A228:I228"/>
    <mergeCell ref="A9:J9"/>
    <mergeCell ref="A10:J10"/>
    <mergeCell ref="A1477:B1477"/>
    <mergeCell ref="A1479:B1479"/>
    <mergeCell ref="A1470:E1470"/>
    <mergeCell ref="A1471:E1471"/>
    <mergeCell ref="A1473:E1473"/>
    <mergeCell ref="A1474:E1474"/>
    <mergeCell ref="A1342:I1342"/>
    <mergeCell ref="A1335:I1335"/>
    <mergeCell ref="A1174:I1174"/>
    <mergeCell ref="A1156:I1156"/>
    <mergeCell ref="A1155:I1155"/>
    <mergeCell ref="A1140:I1140"/>
    <mergeCell ref="A1128:I1128"/>
    <mergeCell ref="A1443:I1443"/>
    <mergeCell ref="A1441:I1441"/>
    <mergeCell ref="A1437:I1437"/>
    <mergeCell ref="A1436:I1436"/>
    <mergeCell ref="A1381:I1381"/>
    <mergeCell ref="A1362:I1362"/>
    <mergeCell ref="A1361:I1361"/>
    <mergeCell ref="A1355:I1355"/>
    <mergeCell ref="A1343:I1343"/>
    <mergeCell ref="A1313:I1313"/>
    <mergeCell ref="A1287:I1287"/>
    <mergeCell ref="A1274:I1274"/>
    <mergeCell ref="A1261:I1261"/>
    <mergeCell ref="A1241:I1241"/>
    <mergeCell ref="A1240:I1240"/>
    <mergeCell ref="A1211:I1211"/>
    <mergeCell ref="A1201:I1201"/>
    <mergeCell ref="A1200:I1200"/>
    <mergeCell ref="A1463:I1463"/>
    <mergeCell ref="A1431:I1431"/>
    <mergeCell ref="A1426:I1426"/>
    <mergeCell ref="A1422:I1422"/>
    <mergeCell ref="A1421:I1421"/>
    <mergeCell ref="A1413:I1413"/>
    <mergeCell ref="A1412:I1412"/>
    <mergeCell ref="A1406:I1406"/>
    <mergeCell ref="A1393:I1393"/>
    <mergeCell ref="A1088:I1088"/>
    <mergeCell ref="A976:I976"/>
    <mergeCell ref="A973:I973"/>
    <mergeCell ref="A970:I970"/>
    <mergeCell ref="A967:I967"/>
    <mergeCell ref="A952:I952"/>
    <mergeCell ref="A940:I940"/>
    <mergeCell ref="A939:I939"/>
    <mergeCell ref="A937:I937"/>
    <mergeCell ref="A894:I894"/>
    <mergeCell ref="A858:I858"/>
    <mergeCell ref="A824:I824"/>
    <mergeCell ref="A818:I818"/>
    <mergeCell ref="A794:I794"/>
    <mergeCell ref="A781:I781"/>
    <mergeCell ref="A763:I763"/>
    <mergeCell ref="A718:I718"/>
    <mergeCell ref="A691:I691"/>
    <mergeCell ref="A341:I341"/>
    <mergeCell ref="A337:I337"/>
    <mergeCell ref="A334:I334"/>
    <mergeCell ref="A332:I332"/>
    <mergeCell ref="A330:I330"/>
    <mergeCell ref="A323:I323"/>
    <mergeCell ref="A317:I317"/>
    <mergeCell ref="A301:I301"/>
    <mergeCell ref="A289:I289"/>
    <mergeCell ref="A226:I226"/>
    <mergeCell ref="A216:I216"/>
    <mergeCell ref="A213:I213"/>
    <mergeCell ref="A161:I161"/>
    <mergeCell ref="A160:I160"/>
    <mergeCell ref="A158:I158"/>
    <mergeCell ref="A156:I156"/>
    <mergeCell ref="A154:I154"/>
    <mergeCell ref="A150:I150"/>
    <mergeCell ref="A55:I55"/>
    <mergeCell ref="A47:I47"/>
    <mergeCell ref="A41:I41"/>
    <mergeCell ref="A144:I144"/>
    <mergeCell ref="A137:I137"/>
    <mergeCell ref="A122:I122"/>
    <mergeCell ref="A115:I115"/>
    <mergeCell ref="A104:I104"/>
    <mergeCell ref="A86:I86"/>
    <mergeCell ref="A72:I72"/>
    <mergeCell ref="A58:I58"/>
    <mergeCell ref="A57:I57"/>
    <mergeCell ref="C2:I2"/>
    <mergeCell ref="C3:I3"/>
    <mergeCell ref="C4:I4"/>
    <mergeCell ref="S2:W2"/>
    <mergeCell ref="S3:W3"/>
    <mergeCell ref="C5:I5"/>
    <mergeCell ref="C6:I6"/>
    <mergeCell ref="C7:I7"/>
    <mergeCell ref="C8:I8"/>
  </mergeCells>
  <pageMargins left="0.6692913385826772" right="0.43307086614173229" top="0.55118110236220474" bottom="0.55118110236220474" header="0.51181102362204722" footer="0.51181102362204722"/>
  <pageSetup paperSize="9" scale="81" firstPageNumber="0" fitToWidth="45" fitToHeight="4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Прейскурант 2021</vt:lpstr>
      <vt:lpstr>'Прейскурант 2021'!_Hlk83648582</vt:lpstr>
      <vt:lpstr>'Прейскурант 2021'!Z_79B50FC2_7A6C_49D0_879D_BDE8EE64ED1F_.wvu.FilterData</vt:lpstr>
      <vt:lpstr>'Прейскурант 2021'!Z_CFDBF117_6DC0_45C3_8AE0_98BFF12254BB_.wvu.PrintArea</vt:lpstr>
      <vt:lpstr>'Прейскурант 2021'!Z_E06D83CB_AFE8_4080_9138_E48DDFB7764E_.wvu.PrintArea</vt:lpstr>
      <vt:lpstr>'Прейскурант 2021'!Z_EB0DB27F_BE30_4361_99B7_6858D698D98A_.wvu.PrintArea</vt:lpstr>
      <vt:lpstr>'Прейскурант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sgm_05</dc:creator>
  <cp:lastModifiedBy>econom_06</cp:lastModifiedBy>
  <cp:revision>1</cp:revision>
  <cp:lastPrinted>2020-08-27T08:49:56Z</cp:lastPrinted>
  <dcterms:created xsi:type="dcterms:W3CDTF">2006-09-28T05:33:49Z</dcterms:created>
  <dcterms:modified xsi:type="dcterms:W3CDTF">2021-12-13T09:11:43Z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